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2"/>
  <workbookPr/>
  <mc:AlternateContent xmlns:mc="http://schemas.openxmlformats.org/markup-compatibility/2006">
    <mc:Choice Requires="x15">
      <x15ac:absPath xmlns:x15ac="http://schemas.microsoft.com/office/spreadsheetml/2010/11/ac" url="C:\Users\RupakheB\OneDrive - SOSCV\Bharat\SOS Pokhara\Multi-Purpose Hall\2nd phase construction\Bid_Docs\"/>
    </mc:Choice>
  </mc:AlternateContent>
  <xr:revisionPtr revIDLastSave="0" documentId="8_{A66F3E37-6F4A-40D6-9654-1235805380F1}" xr6:coauthVersionLast="47" xr6:coauthVersionMax="47" xr10:uidLastSave="{00000000-0000-0000-0000-000000000000}"/>
  <bookViews>
    <workbookView xWindow="0" yWindow="0" windowWidth="19200" windowHeight="6930" xr2:uid="{00000000-000D-0000-FFFF-FFFF00000000}"/>
  </bookViews>
  <sheets>
    <sheet name="BoQ" sheetId="1" r:id="rId1"/>
  </sheets>
  <definedNames>
    <definedName name="_xlnm.Print_Area" localSheetId="0">BoQ!$A$1:$H$183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2" i="1" l="1"/>
  <c r="J181" i="1"/>
  <c r="D146" i="1"/>
  <c r="D139" i="1"/>
  <c r="D130" i="1"/>
  <c r="D125" i="1"/>
  <c r="D123" i="1"/>
  <c r="D96" i="1"/>
  <c r="D92" i="1"/>
  <c r="D91" i="1"/>
  <c r="D90" i="1"/>
  <c r="D86" i="1"/>
  <c r="D85" i="1"/>
  <c r="D83" i="1"/>
  <c r="D82" i="1"/>
  <c r="D80" i="1"/>
  <c r="D79" i="1"/>
  <c r="D78" i="1"/>
  <c r="D63" i="1"/>
  <c r="D62" i="1"/>
  <c r="D60" i="1"/>
  <c r="D58" i="1"/>
  <c r="J56" i="1"/>
  <c r="D47" i="1"/>
  <c r="D45" i="1"/>
  <c r="J41" i="1"/>
  <c r="D41" i="1"/>
  <c r="D39" i="1"/>
  <c r="D32" i="1"/>
  <c r="D35" i="1" s="1"/>
  <c r="I30" i="1"/>
  <c r="D30" i="1"/>
  <c r="J29" i="1"/>
  <c r="D26" i="1"/>
  <c r="D24" i="1"/>
  <c r="D22" i="1"/>
  <c r="D17" i="1"/>
  <c r="D13" i="1"/>
  <c r="D11" i="1"/>
  <c r="D69" i="1" l="1"/>
  <c r="D70" i="1" s="1"/>
  <c r="D68" i="1"/>
  <c r="D67" i="1"/>
  <c r="D65" i="1"/>
</calcChain>
</file>

<file path=xl/sharedStrings.xml><?xml version="1.0" encoding="utf-8"?>
<sst xmlns="http://schemas.openxmlformats.org/spreadsheetml/2006/main" count="311" uniqueCount="216">
  <si>
    <r>
      <rPr>
        <b/>
        <sz val="11"/>
        <color theme="1"/>
        <rFont val="Calibri"/>
        <family val="2"/>
        <scheme val="minor"/>
      </rPr>
      <t>Name of Project:</t>
    </r>
    <r>
      <rPr>
        <sz val="11"/>
        <color theme="1"/>
        <rFont val="Calibri"/>
        <family val="2"/>
        <scheme val="minor"/>
      </rPr>
      <t xml:space="preserve"> Multi-Purpose Hall Construction</t>
    </r>
  </si>
  <si>
    <r>
      <rPr>
        <b/>
        <sz val="11"/>
        <color theme="1"/>
        <rFont val="Calibri"/>
        <family val="2"/>
        <scheme val="minor"/>
      </rPr>
      <t>Location of Project:</t>
    </r>
    <r>
      <rPr>
        <sz val="11"/>
        <color theme="1"/>
        <rFont val="Calibri"/>
        <family val="2"/>
        <scheme val="minor"/>
      </rPr>
      <t xml:space="preserve"> Ram Bazar Road, Ward No.-15, Pokhara</t>
    </r>
  </si>
  <si>
    <t>A. CIVIL WORKS</t>
  </si>
  <si>
    <t>S.N</t>
  </si>
  <si>
    <t>PARTICULARS</t>
  </si>
  <si>
    <t>UNIT</t>
  </si>
  <si>
    <t>QUANTITY</t>
  </si>
  <si>
    <t>RATE (IN DIGITS)</t>
  </si>
  <si>
    <t>RATE (IN WORDS)</t>
  </si>
  <si>
    <t>AMOUNT</t>
  </si>
  <si>
    <t>REMARKS</t>
  </si>
  <si>
    <t>DRY STONE BOULDER SOLING</t>
  </si>
  <si>
    <t>Stone boulder soling 6" thick all complete as per drawing, specification and approval of engineer in peti (on 3 sides, except the frontage).</t>
  </si>
  <si>
    <t>cu.m.</t>
  </si>
  <si>
    <t>1:3:6 PCC WORK</t>
  </si>
  <si>
    <t>Plain cement concrete work 3" thick in ratio of 1:3:6 cement:sand: coarse aggregate on foundation bed including mixing, laying, compacting and curing of works all complete as per drawing, specification and approval of engineer in peti (on 3 sides, except the frontage).</t>
  </si>
  <si>
    <t>1:1.5:3 PCC FOR RCC</t>
  </si>
  <si>
    <t>Providing and laying in position machine mixed and machine vibrated cement concrete of mix 1:1.5:3 (1 cement : 1.5 sand : 3 coarse aggregate)  M20 grade for reinforced cement concrete work using approved cement with 20 mm graded machine crushed stone aggregate of approved quality in various locations and heights including transportation of concrete to site of placing, compaction, finished to required line and level, protection and curing, etc. all complete as per drawings, specifications and the instructions of the Engineer, but excluding the cost of centering, shuttering, and reinforcement in slab, lintel, sill, vertical bands along doors, all complete as per drawings, specifications and instructions of the Engineer.</t>
  </si>
  <si>
    <t>FORMWORKS</t>
  </si>
  <si>
    <t xml:space="preserve"> Supplying and laying centering, shuttering of various pattern formworks with (19mm th.- column, 12mm th.- all other structural members) water proof ply wood &amp; steel adjustable props for all kinds of RCC works for foundations, columns, shear walls, beams, slab, staircase, lintel, sill, pergola, including nails, propping scaffolding, staging, supporting  and  bracing in proper lines and level, sealing the joints with heavy duty brown self adhesive tape, aligning to line and levels including  Ties, PVC Spacer, Providing openings/ cutouts/ pockets, applying De-shuttering chemical, De-shuttering as approved by the Engineer etc., complete at all levels as per drawing, specifications and instructions of the Engineer.</t>
  </si>
  <si>
    <t>sq.m.</t>
  </si>
  <si>
    <t>STEEL REINFORCEMENT</t>
  </si>
  <si>
    <t>Providing and fixing in position Fe 500 steel reinforcement of various diameter confirming to relevant IS code in R.C.C. works including straightening, cutting, bending, binding with 20 SWG annealed wire for tying the reinforcement bars at each junction.</t>
  </si>
  <si>
    <t>kg</t>
  </si>
  <si>
    <t>GI WIRE MESH</t>
  </si>
  <si>
    <t>GI mesh of size 50*50mm- rolling, cutting, weaving with 10 SWG wire, binding together with proper metal framing, all complete as per drawings, specifications and instructions of the Engineer.</t>
  </si>
  <si>
    <t>ROOFING WORKS</t>
  </si>
  <si>
    <t>METAL WORKS (TRUSS)</t>
  </si>
  <si>
    <r>
      <t>Providing and fixing tubular roof trusses with rafters, purlins, wind ties, brackets etc., made with required grade mild steel tubes and mild steel sections of required sizes, including hoisting, fixing in position with MS bed plates, shoe angles, anchor bolts etc., and concrete grouting, concreting nut bolts, fabrication, fixing and treated with two coats of anticorrosive paints all complete as per drawings, specifications and instructions of the Engineer. Minimum yield strength of Steel Fe 250N/mm</t>
    </r>
    <r>
      <rPr>
        <vertAlign val="superscript"/>
        <sz val="11"/>
        <color theme="1"/>
        <rFont val="Calibri"/>
        <family val="2"/>
        <scheme val="minor"/>
      </rPr>
      <t>2</t>
    </r>
    <r>
      <rPr>
        <sz val="11"/>
        <color theme="1"/>
        <rFont val="Calibri"/>
        <family val="2"/>
        <scheme val="minor"/>
      </rPr>
      <t xml:space="preserve">.Rate shall include preparing shop drawings, obtaining Engineer's or Client's approval, supplying, fabricating, delivering at site, hoisting and fixing in position, temporary staging, preparation of surface, applying Zinc chromate/Phosphate primer of one coat before and one coat after erection including two coats of synthetic enamel paint of approved make and color etc. all complete as per drawing, specification and instruction of the Engineer. Nut Bolts 4.6 Grade for Purlins, 8.8 Grade for Truss Joints. </t>
    </r>
  </si>
  <si>
    <t>CGI SHEET ROOFING</t>
  </si>
  <si>
    <t>Providing &amp; fixing precoated galvanized iron profile Terracota colour sheets (size, shape and pitch of corrugation as approved by Engineer) 0.50 mm +/- 5% total coated thickness (TCT), Base Material Thickness (BMT) of 0.52 mm, Zinc coating 120gsm as per IS: 277 , 5-7 microns epoxy primer on both side of the sheet and polyester top coat 15-18 microns. Sheet should have protective guard film of 25 microns minimum to avoid scratches while transportation and should be supplied in single length up to 6 meter or as desired by Engineer. The sheet shall be fixed using self drilling /self tapping screws of size (5.5x 55mm) with EPDM seal etc., all complete up to any pitch in horizontal/ vertical or curved surfaces excluding the cost of purlins, rafters and trusses and including cutting to size and shape wherever required.</t>
  </si>
  <si>
    <t>CGI SHEET ROOFING RIDGE</t>
  </si>
  <si>
    <t>Providing &amp; laying  prefinished plain (colour matching to roofing sheet)  CGI Sheet Ridge Cover over ridge with  all required fixing accessories like self tapping screw, clips, clamps, washer etc.all complete on building floors as per design, drawing, specifications instructions of the Engineer.</t>
  </si>
  <si>
    <t>r.m.</t>
  </si>
  <si>
    <t>GI FACIA (EAVES)</t>
  </si>
  <si>
    <t>Providing, fabrication to required size and shape and fixing in position 1.2 mm thick GI folded plates of size shown in drawing including the cost fixing brackets, flats, screws, painting with enamel with zinc yellow chromate primer, required scaffolding to work at any height, etc., all complete as per design, drawing, specifications instructions of the Engineer.</t>
  </si>
  <si>
    <t>GUTTER WORKS</t>
  </si>
  <si>
    <t>Providing, fabricating and installing 0.5mm thick sheet gutter of size 200mm*200mm including all works all complete as per design, specifications and instructions of the Engineer.</t>
  </si>
  <si>
    <t>AAC BLOCK WORKS</t>
  </si>
  <si>
    <t>Supplying and laying of AAC blocks of size 600mm*200mm*200mm as per the design and instruction of the Engineer including Maxx bond AAC block adhesive works with 3mm th. Mortar joint @ w/ch- 1:3 water-chemical mortar mix, all complete as per design, drawing, specifications instructions of the Engineer.</t>
  </si>
  <si>
    <t>sq.ft.</t>
  </si>
  <si>
    <t>vent</t>
  </si>
  <si>
    <t>CEMENT PLASTER WORKS</t>
  </si>
  <si>
    <t>doors</t>
  </si>
  <si>
    <t>12.5.mm, thick cement and sand plaster work of mix 1:4 (1 cement &amp; 4 sand) on both inner and outer walls, ceiling surface at all  height including mixing mortar, laying in perfect line, level and plumb and finishing in regular and even surface including all necessary single or multi-stage scaffolding, providing and fixing 200 mm wide 24 gauge GI Chicken wire mesh at junction of R.C.C. and masonry, making grooves and recesses, throating, dusting, dripping, wetting, curing, protection,  etc. all complete as per drawing , specification and instruction. [Rate shall also include for providing drips band, moulds, groove, chicken wire mesh at junction of RCC and masonry, etc., to complete the works at any heights.</t>
  </si>
  <si>
    <t>PAINT WORKS</t>
  </si>
  <si>
    <t>2 COAT EMULSION OVER 1 COAT PRIMER</t>
  </si>
  <si>
    <t xml:space="preserve"> Applying the same in inner walls at any level, finished smooth including supply of materials, labour, watering, preparation of base, painting, curing etc. all complete as per drawing as per the manufacturer's recommendations  and as approved by the Engineer.</t>
  </si>
  <si>
    <t>2 COAT WEATHER COAT (APEX) OVER 1 COAT PRIMER</t>
  </si>
  <si>
    <t>Providing and applying two or more coats of first quality hundred percent acrylic paint  of approved shade and pattern to the exterior walls of buildings etc., The rates shall include  for scrapping , washing the surface with water, applying a coat of approved quality water base cement primer, surface preparation, scaffolding etc., all complete as per the manufacturer's recommendations  and as approved by the Engineer.</t>
  </si>
  <si>
    <r>
      <rPr>
        <b/>
        <sz val="11"/>
        <color theme="1"/>
        <rFont val="Calibri"/>
        <family val="2"/>
        <scheme val="minor"/>
      </rPr>
      <t>DOOR WORKS (readymade, flush)</t>
    </r>
    <r>
      <rPr>
        <sz val="11"/>
        <color theme="1"/>
        <rFont val="Calibri"/>
        <family val="2"/>
        <scheme val="minor"/>
      </rPr>
      <t xml:space="preserve"> </t>
    </r>
  </si>
  <si>
    <t>3"*4" seasoned hard Salwood frame with MS holdfast on (1:2:4) PCC, 38mm Salwood flush shutter with Aluminium tower bolt 150mm at top and bottom, 150mm Aluminium handle, 100mm long iron hinges, 250 mm long aldrop, door stopper, all complete  as per the manufacturer's recommendations  and as approved by the Engineer.</t>
  </si>
  <si>
    <t>sq.ft</t>
  </si>
  <si>
    <t>WINDOW WORKS</t>
  </si>
  <si>
    <t>Providing and fixing 2 or 3 Panel Sliding window of aluminium section in naturally anodized or black anodized/powder coated color, Section size (87*56*1.2 mm) fitted with 5 mm clear glass without fly mesh shutter without ventilator.</t>
  </si>
  <si>
    <r>
      <rPr>
        <b/>
        <sz val="11"/>
        <color theme="1"/>
        <rFont val="Calibri"/>
        <family val="2"/>
        <scheme val="minor"/>
      </rPr>
      <t>FALSE CEILING WORKS</t>
    </r>
    <r>
      <rPr>
        <sz val="11"/>
        <color theme="1"/>
        <rFont val="Calibri"/>
        <family val="2"/>
        <scheme val="minor"/>
      </rPr>
      <t xml:space="preserve"> </t>
    </r>
  </si>
  <si>
    <t>Providing and fixing at all height 6 mm thick Gypsum Board false ceiling, including providing and fixing of frame work made of special sections power pressed from M.S. Sheet and galvanized in accordance with zinc coating grade 350 as per IS:277 and consisting of angle cleats of size 25 mm wide x 1.6 mm thick with flange of 22 mm and 37 mm at 1200 center to center, one flange fixed to the ceiling with dash fastener or required hanger 12.5 mm dia x 40 mm long with 6 mm dia. bolts to the angle hangers of 25 x25 x 0.55 mm of required length and other end of angle hanger being fixed with nut and bolts to G.I.Channels 45x15x0.9 running at the rate of 1200 mm center to center to which the ceiling section 0.5 mm thick bottom wedge of 80mm with tapered flanges of 26mm each having clips of 10.5mm at 450mm with ceiling section and perimeter channels 0.5mm thick 27mm high having flanges of 20mm and 30mm long, the perimeter of ceiling fixed to wall/partition with the help of rawl plugs at 450mm center to center with 25mm long drive-all screws @ 230mm interval ,jointing and fixing to in required pattern, finished with recommended filler, making openings for light fittings, access panel, cutouts made with frame of perimeter channels suitably fixed all complete as per drawing and specification and direction of the Engineer but excluding the cost of painting, etc. all complete as per drawing, specification and instructions of the Engineer.</t>
  </si>
  <si>
    <r>
      <rPr>
        <b/>
        <sz val="11"/>
        <color theme="1"/>
        <rFont val="Calibri"/>
        <family val="2"/>
        <scheme val="minor"/>
      </rPr>
      <t>TILE WORKS</t>
    </r>
    <r>
      <rPr>
        <sz val="11"/>
        <color theme="1"/>
        <rFont val="Calibri"/>
        <family val="2"/>
        <scheme val="minor"/>
      </rPr>
      <t xml:space="preserve"> </t>
    </r>
  </si>
  <si>
    <t>3mm Glazed tile flooring on toilet wall and floor, of Kazzaria, Somany or equivalent, applied as per manufacturer's instructions including mixing laying in required slope and finishing using appropriate power trowelling equipment, etc. all complete as per drawing, specification and instructions of the Engineer.</t>
  </si>
  <si>
    <t>HARDENED CEMENT CONCRETE FLOOR</t>
  </si>
  <si>
    <t>Providing, laying in required line, level and pattern 40 mm thick IPS floor finish with cement concrete of mix 1:2:4 (1 cement : 2 sand : 4 crushed stone aggregate 12 mm and down grade) laid in alternate panel or providing PVC dividing strips and finished with approved floor hardener (Dreitop FH of equivalent floor hardener), topped up by 3mm neat cement sand punning, all applied as per manufacturer's instructions including mixing laying in required slope, intrigal finishing using appropriate power trowelling equipment, etc. all complete as per drawing, specification and instructions of the Engineer.</t>
  </si>
  <si>
    <t>MISCELLANEOUS WORKS</t>
  </si>
  <si>
    <t xml:space="preserve">ROOF TURBINE VENT/ROOF MOUNTED TURBO FAN </t>
  </si>
  <si>
    <r>
      <t>Providing and installing 1'-6"</t>
    </r>
    <r>
      <rPr>
        <sz val="11"/>
        <color theme="1"/>
        <rFont val="Calibri"/>
        <family val="2"/>
      </rPr>
      <t>Ø</t>
    </r>
    <r>
      <rPr>
        <sz val="7.7"/>
        <color theme="1"/>
        <rFont val="Calibri"/>
        <family val="2"/>
      </rPr>
      <t xml:space="preserve"> </t>
    </r>
    <r>
      <rPr>
        <sz val="11"/>
        <color theme="1"/>
        <rFont val="Calibri"/>
        <family val="2"/>
      </rPr>
      <t>Roof Turbine Vent</t>
    </r>
    <r>
      <rPr>
        <sz val="7.7"/>
        <color theme="1"/>
        <rFont val="Calibri"/>
        <family val="2"/>
      </rPr>
      <t xml:space="preserve"> </t>
    </r>
    <r>
      <rPr>
        <sz val="11"/>
        <color theme="1"/>
        <rFont val="Calibri"/>
        <family val="2"/>
        <scheme val="minor"/>
      </rPr>
      <t>of  complete rust-free SS body with premium bearing ensuring durability, free wind energy based requiring no electricity, capable of extracting hot gases, bad smell, humidity from the indoor environment.</t>
    </r>
  </si>
  <si>
    <t>no.</t>
  </si>
  <si>
    <t>METAL STAIRCASE</t>
  </si>
  <si>
    <r>
      <t>Providing, fabricating, welding and installing metal staircase of tread width 4' (approx.), (1</t>
    </r>
    <r>
      <rPr>
        <vertAlign val="superscript"/>
        <sz val="11"/>
        <color theme="1"/>
        <rFont val="Calibri"/>
        <family val="2"/>
        <scheme val="minor"/>
      </rPr>
      <t>1/4</t>
    </r>
    <r>
      <rPr>
        <sz val="11"/>
        <color theme="1"/>
        <rFont val="Calibri"/>
        <family val="2"/>
        <scheme val="minor"/>
      </rPr>
      <t xml:space="preserve"> )" Ø medium category black pipe to be used as handrail on (1/2)"*(1/2)" square pipe,  including all necessary materials. Total number of metal staircase= 3, height= floor height of 10', tread width= 4'-3".</t>
    </r>
  </si>
  <si>
    <t>50*50*2.5" BLACK PIPE RAILING</t>
  </si>
  <si>
    <t>rft</t>
  </si>
  <si>
    <t>TOTAL FOR CIVIL WORKS (A)</t>
  </si>
  <si>
    <t>NPR</t>
  </si>
  <si>
    <t>B. PLUMBING AND SANITARY WORKS</t>
  </si>
  <si>
    <t>Providing and fixing in position of all work items with all necessary fittings complete with testing and ready for operation as per drawings, specifications, manufacturer's recommendations and instructions. The rate shall include for position marking, maintain line, level or grade wherever required, sand filling/compaction, earth cutting and backfilling, cutting, chasing of walls, plasters or tiles etc. and making good and touching up to restore to original conditions wherever instructed and applicable for any of the items below. 
Sanitaryware: Hindware, Parryware RAK or equivalent
CP Fixtures: Hindware, Parryware, Jaquar or equivalent
SWR Pipes: Nepatop / Marvel / Mangalam PVC
Cold Water Supply Pipe and fittings: Marvel/ Mangalam/ Hilltake CPVC
Gun Metal Gate Valve: LEADER/SANT
Ball Valve: Marvel/ Mangalam/ Hilltake
Water Pump: Kirloskar/ KSB/ Wilo</t>
  </si>
  <si>
    <t>White glazed earthernware Indian Pattern Water Closet set with standard bakelite seat cover, PVC low level flushing cistern with flush pipe and cistern accessories, bracket, CP angular cock, PVC connector pipe complete with testing and ready for operation</t>
  </si>
  <si>
    <t>Supplying and fixing white glazed Indian pattern Porcelain clay wash basin/Oval with brackets 32mm dia. PVc bottle trap, 32mm CP waste coupling, 15mm*450mm long CP pipe connector etc all complete (Hindware/Parryware or equivalent)</t>
  </si>
  <si>
    <t>White glazed earthernware wall-hung Hand wash basin of size 550x400mm with 15 mm PVC connector with both ends couplings, 15mm  CP angular cock -1 no, 15mm  CP Pillar Cock, 32mm PVC bottle trap, waste coupling with testing and ready for operation</t>
  </si>
  <si>
    <t>Supplying and fixing Indian pattern CP valves with wall flange including CP nipple all complete set</t>
  </si>
  <si>
    <t>Self-closing CP Bibcock 15mm dia with wall flange</t>
  </si>
  <si>
    <t>No.</t>
  </si>
  <si>
    <t>15mm CP concealed stop cock with sliding flange</t>
  </si>
  <si>
    <t>15mm dia Angle valve with wall flange</t>
  </si>
  <si>
    <t>15mm CP Commode Spray with 1.2 m long flexible pipe</t>
  </si>
  <si>
    <t>Supplying and fixing Indian pattern bathroom accessories all complete set</t>
  </si>
  <si>
    <t>CP Toilet Paper Holder flap type (heavy)</t>
  </si>
  <si>
    <t>Chrome plated soap tray (heavy)</t>
  </si>
  <si>
    <t>CP 15mm dia, 450mm long towel rod</t>
  </si>
  <si>
    <t>Looking mirror Modiguard 450*600mm (18"*24")</t>
  </si>
  <si>
    <t>Supplying and fixing CPVC: Chlorinated Poly Vinyl Chloride pipe (hot and cold) or equivalent with CPVC fittings/ specials (Tees, elbows, unions, etc) clamps (m.s plate with nut and bolt with hexagonal screws for clamp in ceiling, wall), nails all complete</t>
  </si>
  <si>
    <t>25mm dia CPVC pipe SDR 11 CTS, 22.5 kg/cm2, including fixing/laying with necessary fittings all complete</t>
  </si>
  <si>
    <t>Supplying and fixing CPVC (Chlorinated Ply Vinyl Chloride valve including jointing materials all complete set as per specification and instruction</t>
  </si>
  <si>
    <t xml:space="preserve">25 mm dia CPVC Ball Valve, CTS Socket all complete </t>
  </si>
  <si>
    <t>Supplying and fixing Gun metal gate valve/check valve full way medium all complete as set as per specification and instruction</t>
  </si>
  <si>
    <t>(G.M.) check valve 25mm dia</t>
  </si>
  <si>
    <t>Supplying and fixing UPVC pipe 6kg/cm2 all complete as per specification and instruction (Dwv/Panchakanya/SN-4/Prince/Supreme)</t>
  </si>
  <si>
    <t>75mm UPVC pipe of 6kg/cm2</t>
  </si>
  <si>
    <t>110mm UPVC pipe of 6kg/cm2</t>
  </si>
  <si>
    <t>160mm UPVC pipe of 6kg/cm2</t>
  </si>
  <si>
    <t>Supplying and fixing UPVC specials with O ring rubber washer, PVC liquid (solvent cement), PVC cream, PVC pipe clips with screw, Vent cowl all complete set as per specification and instruction (Panchakanya/Prince/Supreme)</t>
  </si>
  <si>
    <t>50 mm dia UPVC 90 degrees bend</t>
  </si>
  <si>
    <t>50 mm dia UPVC plain Door-Tee</t>
  </si>
  <si>
    <t>75 mm dia UPVC vent cowl</t>
  </si>
  <si>
    <t>75 mm dia UPVC dooe tee</t>
  </si>
  <si>
    <t>75 mm dia UPVC 90 degree bend</t>
  </si>
  <si>
    <t>75mm dia UPVC pipe clip</t>
  </si>
  <si>
    <t>110mm dia UPVC vent cowl</t>
  </si>
  <si>
    <t>110mm dia UPVC Door Tee</t>
  </si>
  <si>
    <t>110mm dia UPVC 90 degrees bend</t>
  </si>
  <si>
    <t>110mm dia UPVC pipe clip</t>
  </si>
  <si>
    <t>PVC floor trap 11*7.5cm</t>
  </si>
  <si>
    <t>Septic tank, Soak pit 2*1000 Ltr. Water Tank and Manholes</t>
  </si>
  <si>
    <t>200 USERS' SEPTIC TANK</t>
  </si>
  <si>
    <t>10.1.1</t>
  </si>
  <si>
    <t>Earthwork in excavation in boulder mix soil including disposal of excess material all complete</t>
  </si>
  <si>
    <t>cu.m</t>
  </si>
  <si>
    <t>10.1.2</t>
  </si>
  <si>
    <t>Dry stone soling including supply of material over compacted earth all complete</t>
  </si>
  <si>
    <t>10.1.3</t>
  </si>
  <si>
    <t>Concreting works M10 (1:3:6) over flat brick soling and at ground level including supply of materials all complete</t>
  </si>
  <si>
    <t>10.1.4</t>
  </si>
  <si>
    <t>Brick work in 1:4 cement sand mortar with supply of materials and necessary formwork required all complete</t>
  </si>
  <si>
    <t>10.1.5</t>
  </si>
  <si>
    <t>12.5 mm cement plaster works on 1:4 cement sand ratio including supply of materials and formworks all complete</t>
  </si>
  <si>
    <t>sq.m</t>
  </si>
  <si>
    <t>10.1.6</t>
  </si>
  <si>
    <t>Precast concrete works for RCC M20 (1:1.5:3) work including supply of materials, mixing, fixing and hauling to site all complete</t>
  </si>
  <si>
    <t>10.1.7</t>
  </si>
  <si>
    <t>Cutting, bending, placing and binding of reinforcement steel bars for RCC works all complete</t>
  </si>
  <si>
    <t>10.1.8</t>
  </si>
  <si>
    <t>Supply and fixing wooden formworks including selection of material, measuring, cutting, fixing, nailing all complete</t>
  </si>
  <si>
    <t>10.1.9</t>
  </si>
  <si>
    <t>Supply and laying 110mm dia 6kg/cm2 HDPE pipe all complete</t>
  </si>
  <si>
    <t>r.m</t>
  </si>
  <si>
    <t>SOAK PIT (1.5 M DIA.)</t>
  </si>
  <si>
    <t>10.2.1</t>
  </si>
  <si>
    <t>10.2.2</t>
  </si>
  <si>
    <t>Flat brick soling including supply of materials over compacted earth all complete</t>
  </si>
  <si>
    <t>10.2.3</t>
  </si>
  <si>
    <t>Packing gravel of size 5-10mm including supply of material all complete</t>
  </si>
  <si>
    <t>10.2.4</t>
  </si>
  <si>
    <t>Brick bats filling inside soak pit including supply of materials all complete</t>
  </si>
  <si>
    <t>10.2.5</t>
  </si>
  <si>
    <t>Filling at top with clay including supply of materials all complete</t>
  </si>
  <si>
    <t>10.2.6</t>
  </si>
  <si>
    <t>Concreting works M15 (1:2:4) over flat brick soling and at ground level including supply of materials all complete</t>
  </si>
  <si>
    <t>10.2.7</t>
  </si>
  <si>
    <t>Brickwork in 1:4 cement sand mortar with supply of material and necessary formworks required all complete</t>
  </si>
  <si>
    <t>10.2.8</t>
  </si>
  <si>
    <t>Supply and laying of 110mm dia 6kg/cm2 perforated HDPE pipe all complete</t>
  </si>
  <si>
    <t>1000 Ltr. PVC Water Tank</t>
  </si>
  <si>
    <r>
      <t>Waste manhole of size (internal) 600*600mm</t>
    </r>
    <r>
      <rPr>
        <b/>
        <vertAlign val="superscript"/>
        <sz val="11"/>
        <color theme="1"/>
        <rFont val="Calibri"/>
        <family val="2"/>
        <scheme val="minor"/>
      </rPr>
      <t xml:space="preserve">2 </t>
    </r>
    <r>
      <rPr>
        <b/>
        <sz val="11"/>
        <color theme="1"/>
        <rFont val="Calibri"/>
        <family val="2"/>
        <scheme val="minor"/>
      </rPr>
      <t xml:space="preserve"> (Including but not limited to all required items of work like excavation, soling, PCC, backfilling, brick masonry, plaster/punning)</t>
    </r>
  </si>
  <si>
    <t>CI Manhole cover 60*60cm2, with locking arrangement (16kg) complete set</t>
  </si>
  <si>
    <t>TOTAL FOR SANITARY WORKS (B)</t>
  </si>
  <si>
    <t>C. ELECTRIC AND ALLIED WORKS</t>
  </si>
  <si>
    <t>A</t>
  </si>
  <si>
    <t>ELECTRICAL SYSTEM</t>
  </si>
  <si>
    <t>Wiring of light/fan and power points</t>
  </si>
  <si>
    <t>Supply of materials and wiring with PVC insulated copper wire in PVC FRLS rigid conduit without any joint in the middle of span with necessary connecting, fixing, insulating and jointing materials as per drawings and specifications all complete (wire: Trishakti, Pioneer, Litmus)</t>
  </si>
  <si>
    <t>1.1.1 Light/Fan Points</t>
  </si>
  <si>
    <t>(a) Light, fan point with 2*2.5 sq.mm/equivalent cu cable, bends, circular and junction boxes</t>
  </si>
  <si>
    <t>point</t>
  </si>
  <si>
    <t>1.1.2 Power Points</t>
  </si>
  <si>
    <t>(b) 3 pin 6/16 A general outlet point with 2x4+1x2.5 sq.mm/equivalent cu cable, bends, circular and junction boxes</t>
  </si>
  <si>
    <t>Sub-Total</t>
  </si>
  <si>
    <t>Light Fixtures</t>
  </si>
  <si>
    <t>Supply of light fixtures, fixing, interconnection, testing and commissioning all complete with LED panels (COB or SMD), Holders, electronic ballast, capacitor with all required mounting and fixing accessories as per the drawings and specifications all complete</t>
  </si>
  <si>
    <t>Brands: Philips, Wipro, Legero or equivalent</t>
  </si>
  <si>
    <t>(a) Ceiling Dome Light with 6 Watt LED bulb</t>
  </si>
  <si>
    <t>set</t>
  </si>
  <si>
    <t>(b) 10 Watt E 27 LED wall light</t>
  </si>
  <si>
    <t>(c) 10 Watt12" LED tube Picture/Mirror Light</t>
  </si>
  <si>
    <t>(d) Outdoor half-head Light with 7 Watt LED bulb</t>
  </si>
  <si>
    <t>Fan Fixtures</t>
  </si>
  <si>
    <t>Supply of fan fixtures, fixing, interconnection, testing and commissioning all complete as per the drawings, specifications and instruction of the Engineer</t>
  </si>
  <si>
    <t>Brands: Vents Ukraine or equivalent</t>
  </si>
  <si>
    <t>(a) 220 V, 50 Hz, Exhaust fan with 4" PVC duct and anti-bird net (Make: Vents or equivalent)</t>
  </si>
  <si>
    <t>(b) 48" 3 Blade LL 53-57 Watt Ceiling fan with J hook (Make: Crompton, Bajaj or Equivalent)</t>
  </si>
  <si>
    <t>Switches and Sockets</t>
  </si>
  <si>
    <t>Supply of switches, sockets as mentioned below, 18 SWG GI metal boxes, screw and other necessary materials with its installation, interconnection and commissioning including civil works as per the drawings, specifications all complete</t>
  </si>
  <si>
    <t>Brands: NorthWest, Schneider, Legrand or equivalent</t>
  </si>
  <si>
    <t>(a) 10 A 1 Gang 1 way switch</t>
  </si>
  <si>
    <t>(b) 10 A 2 Gang 1 way switch</t>
  </si>
  <si>
    <t>(c) 10 A 4 Gang 1 way switch</t>
  </si>
  <si>
    <t>(d) 5/6 pin 16 A switch socket</t>
  </si>
  <si>
    <t>(e) 5 step humming free fan regulator</t>
  </si>
  <si>
    <t>Power Cable</t>
  </si>
  <si>
    <t>Supply, laying, delivering and connecting of the following Armoured/unarmoured power cable including cable sockets, pull boxes and necessary materials, chiselling of wall/floors and re-doing the chiselled area with cement sand mortar as per drawings and site condition all complete</t>
  </si>
  <si>
    <t>Armoured/Unarmoured cable (Pioneer, Trishakti, Litmus)</t>
  </si>
  <si>
    <t>(a) 4 core 16 sq.mm armoured copper cable laying underground</t>
  </si>
  <si>
    <t>roll</t>
  </si>
  <si>
    <t>(b) (4x4+ 1x2.5) sq.mm copper armoured cable</t>
  </si>
  <si>
    <t>(c) (2x4+ 1x2.5) sq.mm copper armoured cable</t>
  </si>
  <si>
    <t>Earthing System</t>
  </si>
  <si>
    <t>Supply of materials and installation of loke copper plate (600x600x3.14 mm), 16 sq. mm copper bare conductor, salt, charcoal dust, bare copper cable as per drawings with solid CAD weld (Brazing) and watering 32 mm dia. PVC pipe and its installation in a hole of 90x90x250 cm with the layers of Earthing materials as per the standard, specification, drawings and refilling the ground all complete</t>
  </si>
  <si>
    <t>10 sq. mm bare copper wire with mounting accessories</t>
  </si>
  <si>
    <t>rm</t>
  </si>
  <si>
    <t>Electrical Panel and Distribution Boards</t>
  </si>
  <si>
    <t>Supply, delivery, installation and commissioning of the following Distribution Board including copper Busbar for individual taping of MCBs/MCCBs, following equipment housed in lockable, double door enclosure made from 16 SWG HRCA sheet metal and the enclosure shall be finished at least of two coats of red oxide metal primer and other two coats of final epoxy enamel paint as per drawings and site condition (shop drawing of Distribution Boards shall submit to the Consultant and get approval before starting the job)</t>
  </si>
  <si>
    <t>Breaker: ABB, Siemens, Schneider</t>
  </si>
  <si>
    <t>Fabricator: Himalaya, Hyonjan, Corona, NPEF</t>
  </si>
  <si>
    <t>Main Panel Board</t>
  </si>
  <si>
    <t>Main Distribution Board</t>
  </si>
  <si>
    <t>Computer Networking System:</t>
  </si>
  <si>
    <t xml:space="preserve">Supply of materials and wiring in PVC rigid conduit concealed/false ceiling without any joint in the middle of the span as per drawings, specifications and instructions of the Engineer all complete </t>
  </si>
  <si>
    <t>(a)</t>
  </si>
  <si>
    <t>Computer LAN points with CAT 6 + gigabit UTP cable- separate length for each socket direct from patch panel to RJ-45 through cable duct as per the drawing</t>
  </si>
  <si>
    <t>Supply, installation and interconnection f Computer networking passive parts as per drawings, specifications, all complete</t>
  </si>
  <si>
    <t>(a) 250x300mm sheet metal enclosure with hinged cover for CAT 6 cable (for cable pulling, no cable joint shall be made within box)</t>
  </si>
  <si>
    <t>(b) 24 port patch panel for connecting CAT 6 UTP network cable within 19" metal rack with required Tag/jacks/termination modules- Schneider, Legrand</t>
  </si>
  <si>
    <t>(c) Wall mounting 19 inches enclosed type Aluminium rack with required cable manager etc. with patch cord- Schneider, Legrand</t>
  </si>
  <si>
    <t>Supply, installation and interconnection of sockets of approved make using proper tools in appropriate GI metal boxes, screw including civil works and acessories as per drawings and specifications complete</t>
  </si>
  <si>
    <t>(a) RJ 45 computer networking socket (Schneider, Legrand)</t>
  </si>
  <si>
    <t>Black Pipe Roll:</t>
  </si>
  <si>
    <t>TOTAL FOR ELECTRIC WORKS (C)</t>
  </si>
  <si>
    <t xml:space="preserve">GRAND TOTAL (A) + (B) + (C) </t>
  </si>
  <si>
    <t xml:space="preserve"> ADD VAT AS 13% OF (A) + (B) + (C)</t>
  </si>
  <si>
    <t>GRAND TOTAL INCLUDING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</si>
</sst>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6">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b/>
      <sz val="11"/>
      <name val="Calibri"/>
      <family val="2"/>
      <scheme val="minor"/>
    </font>
    <font>
      <sz val="11"/>
      <name val="Calibri"/>
      <family val="2"/>
      <scheme val="minor"/>
    </font>
    <font>
      <i/>
      <sz val="11"/>
      <color theme="1"/>
      <name val="Calibri"/>
      <family val="2"/>
      <scheme val="minor"/>
    </font>
    <font>
      <vertAlign val="superscript"/>
      <sz val="11"/>
      <color theme="1"/>
      <name val="Calibri"/>
      <family val="2"/>
      <scheme val="minor"/>
    </font>
    <font>
      <sz val="11"/>
      <color theme="1"/>
      <name val="Calibri"/>
      <family val="2"/>
    </font>
    <font>
      <sz val="7.7"/>
      <color theme="1"/>
      <name val="Calibri"/>
      <family val="2"/>
    </font>
    <font>
      <b/>
      <sz val="12"/>
      <color theme="1"/>
      <name val="Calibri"/>
      <family val="2"/>
      <scheme val="minor"/>
    </font>
    <font>
      <b/>
      <vertAlign val="superscript"/>
      <sz val="11"/>
      <color theme="1"/>
      <name val="Calibri"/>
      <family val="2"/>
      <scheme val="minor"/>
    </font>
    <font>
      <sz val="12"/>
      <color theme="1"/>
      <name val="Calibri"/>
      <family val="2"/>
      <scheme val="minor"/>
    </font>
    <font>
      <b/>
      <sz val="13"/>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194">
    <xf numFmtId="0" fontId="0" fillId="0" borderId="0" xfId="0"/>
    <xf numFmtId="0" fontId="0" fillId="0" borderId="0" xfId="0" applyAlignment="1">
      <alignment horizontal="right" vertical="top"/>
    </xf>
    <xf numFmtId="0" fontId="2" fillId="0" borderId="0" xfId="0" applyFont="1" applyAlignment="1">
      <alignment horizontal="left" vertical="top"/>
    </xf>
    <xf numFmtId="0" fontId="2" fillId="0" borderId="0" xfId="0" applyFont="1" applyAlignment="1">
      <alignment horizontal="center" vertical="top"/>
    </xf>
    <xf numFmtId="43" fontId="2" fillId="0" borderId="0" xfId="1" applyFont="1" applyAlignment="1">
      <alignment horizontal="center" vertical="top"/>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43" fontId="4" fillId="2" borderId="4" xfId="1" applyFont="1" applyFill="1" applyBorder="1" applyAlignment="1">
      <alignment horizontal="center" vertical="center"/>
    </xf>
    <xf numFmtId="0" fontId="4" fillId="2" borderId="3" xfId="0" applyFont="1" applyFill="1" applyBorder="1" applyAlignment="1">
      <alignment horizontal="center" vertical="center"/>
    </xf>
    <xf numFmtId="0" fontId="5" fillId="0" borderId="0" xfId="0" applyFont="1" applyAlignment="1">
      <alignment vertical="center"/>
    </xf>
    <xf numFmtId="0" fontId="2" fillId="0" borderId="5" xfId="0" applyFont="1" applyBorder="1" applyAlignment="1">
      <alignment horizontal="right" vertical="top"/>
    </xf>
    <xf numFmtId="0" fontId="6" fillId="0" borderId="6" xfId="0" applyFont="1" applyBorder="1" applyAlignment="1">
      <alignment horizontal="left" vertical="top" wrapText="1"/>
    </xf>
    <xf numFmtId="0" fontId="0" fillId="0" borderId="6" xfId="0" applyBorder="1" applyAlignment="1">
      <alignment horizontal="center" vertical="center" wrapText="1"/>
    </xf>
    <xf numFmtId="0" fontId="0" fillId="0" borderId="6" xfId="0"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43" fontId="4" fillId="0" borderId="7" xfId="1" applyFont="1" applyFill="1" applyBorder="1" applyAlignment="1">
      <alignment horizontal="center" vertical="center"/>
    </xf>
    <xf numFmtId="0" fontId="4" fillId="0" borderId="8" xfId="0" applyFont="1" applyBorder="1" applyAlignment="1">
      <alignment horizontal="center" vertical="center"/>
    </xf>
    <xf numFmtId="0" fontId="7" fillId="0" borderId="9" xfId="0" applyFont="1" applyBorder="1" applyAlignment="1">
      <alignment horizontal="right" vertical="center" wrapText="1"/>
    </xf>
    <xf numFmtId="0" fontId="7" fillId="0" borderId="10" xfId="0" applyFont="1" applyBorder="1" applyAlignment="1">
      <alignment horizontal="justify" vertical="top"/>
    </xf>
    <xf numFmtId="0" fontId="0" fillId="0" borderId="11" xfId="0" applyBorder="1" applyAlignment="1">
      <alignment horizontal="center" vertical="center" wrapText="1"/>
    </xf>
    <xf numFmtId="0" fontId="0" fillId="0" borderId="12" xfId="0" applyBorder="1" applyAlignment="1">
      <alignment horizontal="center" vertical="center"/>
    </xf>
    <xf numFmtId="43" fontId="0" fillId="0" borderId="12" xfId="1" applyFont="1" applyFill="1" applyBorder="1" applyAlignment="1">
      <alignment horizontal="center" vertical="center"/>
    </xf>
    <xf numFmtId="43" fontId="0" fillId="0" borderId="12" xfId="1" applyFont="1" applyBorder="1" applyAlignment="1">
      <alignment horizontal="center" vertical="center"/>
    </xf>
    <xf numFmtId="0" fontId="4" fillId="0" borderId="13" xfId="0" applyFont="1" applyBorder="1" applyAlignment="1">
      <alignment horizontal="center" vertical="center"/>
    </xf>
    <xf numFmtId="0" fontId="2" fillId="0" borderId="14" xfId="0" applyFont="1" applyBorder="1" applyAlignment="1">
      <alignment horizontal="right" vertical="top"/>
    </xf>
    <xf numFmtId="0" fontId="6" fillId="0" borderId="12" xfId="0" applyFont="1" applyBorder="1" applyAlignment="1">
      <alignment horizontal="left" vertical="top" wrapText="1"/>
    </xf>
    <xf numFmtId="0" fontId="0" fillId="0" borderId="15" xfId="0" applyBorder="1" applyAlignment="1">
      <alignment horizontal="center" vertical="center" wrapText="1"/>
    </xf>
    <xf numFmtId="0" fontId="0" fillId="0" borderId="15" xfId="0" applyBorder="1" applyAlignment="1">
      <alignment horizontal="center" vertical="center"/>
    </xf>
    <xf numFmtId="43" fontId="4" fillId="0" borderId="15" xfId="1" applyFont="1" applyFill="1" applyBorder="1" applyAlignment="1">
      <alignment horizontal="center" vertical="center"/>
    </xf>
    <xf numFmtId="43" fontId="4" fillId="0" borderId="16" xfId="1" applyFont="1" applyFill="1" applyBorder="1" applyAlignment="1">
      <alignment horizontal="center" vertical="center"/>
    </xf>
    <xf numFmtId="0" fontId="4" fillId="0" borderId="17" xfId="0" applyFont="1" applyBorder="1" applyAlignment="1">
      <alignment horizontal="center" vertical="center"/>
    </xf>
    <xf numFmtId="0" fontId="7" fillId="0" borderId="12" xfId="0" applyFont="1" applyBorder="1" applyAlignment="1">
      <alignment horizontal="justify" vertical="top"/>
    </xf>
    <xf numFmtId="0" fontId="0" fillId="0" borderId="12" xfId="0" applyBorder="1" applyAlignment="1">
      <alignment horizontal="center" vertical="center" wrapText="1"/>
    </xf>
    <xf numFmtId="0" fontId="2" fillId="0" borderId="18" xfId="0" applyFont="1" applyBorder="1" applyAlignment="1">
      <alignment horizontal="right" vertical="top"/>
    </xf>
    <xf numFmtId="0" fontId="2" fillId="0" borderId="19" xfId="0" applyFont="1" applyBorder="1" applyAlignment="1">
      <alignment vertical="top" wrapText="1"/>
    </xf>
    <xf numFmtId="0" fontId="0" fillId="0" borderId="20" xfId="0" applyBorder="1" applyAlignment="1">
      <alignment horizontal="center" vertical="center" wrapText="1"/>
    </xf>
    <xf numFmtId="2" fontId="0" fillId="0" borderId="15" xfId="0" applyNumberFormat="1" applyBorder="1" applyAlignment="1">
      <alignment horizontal="center" vertical="center"/>
    </xf>
    <xf numFmtId="43" fontId="0" fillId="0" borderId="20" xfId="1" applyFont="1" applyBorder="1" applyAlignment="1">
      <alignment horizontal="center" vertical="center"/>
    </xf>
    <xf numFmtId="43" fontId="0" fillId="0" borderId="19" xfId="1" applyFont="1" applyBorder="1" applyAlignment="1">
      <alignment horizontal="center" vertical="center"/>
    </xf>
    <xf numFmtId="0" fontId="8" fillId="0" borderId="21" xfId="0" applyFont="1" applyBorder="1"/>
    <xf numFmtId="0" fontId="2" fillId="0" borderId="22" xfId="0" applyFont="1" applyBorder="1" applyAlignment="1">
      <alignment horizontal="right" vertical="top"/>
    </xf>
    <xf numFmtId="0" fontId="0" fillId="0" borderId="12" xfId="0" applyBorder="1" applyAlignment="1">
      <alignment vertical="top" wrapText="1"/>
    </xf>
    <xf numFmtId="2" fontId="0" fillId="0" borderId="12" xfId="0" applyNumberFormat="1" applyBorder="1" applyAlignment="1">
      <alignment horizontal="center" vertical="center"/>
    </xf>
    <xf numFmtId="43" fontId="0" fillId="0" borderId="11" xfId="1" applyFont="1" applyBorder="1" applyAlignment="1">
      <alignment horizontal="center" vertical="center"/>
    </xf>
    <xf numFmtId="0" fontId="8" fillId="0" borderId="13" xfId="0" applyFont="1" applyBorder="1"/>
    <xf numFmtId="0" fontId="2" fillId="0" borderId="12" xfId="0" applyFont="1" applyBorder="1" applyAlignment="1">
      <alignment vertical="top" wrapText="1"/>
    </xf>
    <xf numFmtId="0" fontId="0" fillId="0" borderId="19" xfId="0" applyBorder="1" applyAlignment="1">
      <alignment vertical="top" wrapText="1"/>
    </xf>
    <xf numFmtId="0" fontId="0" fillId="0" borderId="15" xfId="0" applyBorder="1" applyAlignment="1">
      <alignment vertical="top" wrapText="1"/>
    </xf>
    <xf numFmtId="2" fontId="0" fillId="0" borderId="10" xfId="0" applyNumberFormat="1" applyBorder="1" applyAlignment="1">
      <alignment horizontal="center" vertical="center"/>
    </xf>
    <xf numFmtId="0" fontId="8" fillId="0" borderId="17" xfId="0" applyFont="1" applyBorder="1"/>
    <xf numFmtId="0" fontId="0" fillId="0" borderId="0" xfId="0" applyAlignment="1">
      <alignment horizontal="center" vertical="center" wrapText="1"/>
    </xf>
    <xf numFmtId="43" fontId="0" fillId="0" borderId="15" xfId="1" applyFont="1" applyBorder="1" applyAlignment="1">
      <alignment horizontal="center" vertical="center"/>
    </xf>
    <xf numFmtId="43" fontId="0" fillId="0" borderId="0" xfId="1" applyFont="1" applyBorder="1" applyAlignment="1">
      <alignment horizontal="center" vertical="center"/>
    </xf>
    <xf numFmtId="0" fontId="0" fillId="0" borderId="19" xfId="0" applyBorder="1" applyAlignment="1">
      <alignment horizontal="center" vertical="center"/>
    </xf>
    <xf numFmtId="43" fontId="8" fillId="0" borderId="17" xfId="0" applyNumberFormat="1" applyFont="1" applyBorder="1"/>
    <xf numFmtId="0" fontId="2" fillId="0" borderId="12" xfId="0" applyFont="1" applyBorder="1" applyAlignment="1">
      <alignment vertical="top"/>
    </xf>
    <xf numFmtId="0" fontId="0" fillId="0" borderId="11" xfId="0" applyBorder="1" applyAlignment="1">
      <alignment horizontal="center" vertical="center"/>
    </xf>
    <xf numFmtId="0" fontId="0" fillId="0" borderId="23" xfId="0" applyBorder="1" applyAlignment="1">
      <alignment horizontal="center" vertical="center" wrapText="1"/>
    </xf>
    <xf numFmtId="43" fontId="0" fillId="0" borderId="10" xfId="1" applyFont="1" applyBorder="1" applyAlignment="1">
      <alignment horizontal="center" vertical="center"/>
    </xf>
    <xf numFmtId="43" fontId="0" fillId="0" borderId="23" xfId="1" applyFont="1" applyBorder="1" applyAlignment="1">
      <alignment horizontal="center" vertical="center"/>
    </xf>
    <xf numFmtId="0" fontId="0" fillId="0" borderId="10" xfId="0" applyBorder="1" applyAlignment="1">
      <alignment horizontal="center" vertical="center"/>
    </xf>
    <xf numFmtId="2" fontId="0" fillId="0" borderId="11" xfId="0" applyNumberFormat="1" applyBorder="1" applyAlignment="1">
      <alignment horizontal="center" vertical="center"/>
    </xf>
    <xf numFmtId="2" fontId="0" fillId="0" borderId="0" xfId="0" applyNumberFormat="1" applyAlignment="1">
      <alignment horizontal="center" vertical="center"/>
    </xf>
    <xf numFmtId="0" fontId="2" fillId="0" borderId="24" xfId="0" applyFont="1" applyBorder="1" applyAlignment="1">
      <alignment horizontal="right" vertical="top"/>
    </xf>
    <xf numFmtId="0" fontId="0" fillId="0" borderId="10" xfId="0" applyBorder="1" applyAlignment="1">
      <alignment vertical="top" wrapText="1"/>
    </xf>
    <xf numFmtId="0" fontId="8" fillId="0" borderId="25" xfId="0" applyFont="1" applyBorder="1"/>
    <xf numFmtId="0" fontId="2" fillId="0" borderId="15" xfId="0" applyFont="1" applyBorder="1" applyAlignment="1">
      <alignment vertical="top" wrapText="1"/>
    </xf>
    <xf numFmtId="0" fontId="0" fillId="0" borderId="0" xfId="0" applyAlignment="1">
      <alignment horizontal="center" vertical="center"/>
    </xf>
    <xf numFmtId="0" fontId="2" fillId="0" borderId="26" xfId="0" applyFont="1" applyBorder="1" applyAlignment="1">
      <alignment horizontal="right" vertical="top"/>
    </xf>
    <xf numFmtId="0" fontId="8" fillId="0" borderId="27" xfId="0" applyFont="1" applyBorder="1"/>
    <xf numFmtId="0" fontId="12" fillId="2" borderId="2" xfId="0" applyFont="1" applyFill="1" applyBorder="1" applyAlignment="1">
      <alignment horizontal="right"/>
    </xf>
    <xf numFmtId="43" fontId="12" fillId="2" borderId="28" xfId="1" applyFont="1" applyFill="1" applyBorder="1" applyAlignment="1">
      <alignment horizontal="center" vertical="center"/>
    </xf>
    <xf numFmtId="43" fontId="12" fillId="2" borderId="3" xfId="0" applyNumberFormat="1" applyFont="1" applyFill="1" applyBorder="1"/>
    <xf numFmtId="0" fontId="2" fillId="0" borderId="30" xfId="0" applyFont="1" applyBorder="1" applyAlignment="1">
      <alignment horizontal="right" vertical="top"/>
    </xf>
    <xf numFmtId="0" fontId="2" fillId="0" borderId="16" xfId="0" applyFont="1" applyBorder="1" applyAlignment="1">
      <alignment vertical="top" wrapText="1"/>
    </xf>
    <xf numFmtId="0" fontId="0" fillId="0" borderId="31" xfId="0" applyBorder="1" applyAlignment="1">
      <alignment horizontal="center" vertical="top"/>
    </xf>
    <xf numFmtId="0" fontId="0" fillId="0" borderId="16" xfId="0" applyBorder="1" applyAlignment="1">
      <alignment horizontal="center" vertical="top"/>
    </xf>
    <xf numFmtId="43" fontId="0" fillId="0" borderId="31" xfId="1" applyFont="1" applyBorder="1" applyAlignment="1">
      <alignment horizontal="center" vertical="top"/>
    </xf>
    <xf numFmtId="0" fontId="0" fillId="0" borderId="17" xfId="0" applyBorder="1" applyAlignment="1">
      <alignment horizontal="center" vertical="top"/>
    </xf>
    <xf numFmtId="0" fontId="0" fillId="0" borderId="9" xfId="0" applyBorder="1" applyAlignment="1">
      <alignment horizontal="right" vertical="top"/>
    </xf>
    <xf numFmtId="0" fontId="0" fillId="0" borderId="32" xfId="0" applyBorder="1" applyAlignment="1">
      <alignment vertical="top" wrapText="1"/>
    </xf>
    <xf numFmtId="0" fontId="0" fillId="0" borderId="32" xfId="0" applyBorder="1" applyAlignment="1">
      <alignment horizontal="center" vertical="top"/>
    </xf>
    <xf numFmtId="43" fontId="0" fillId="0" borderId="32" xfId="1" applyFont="1" applyBorder="1" applyAlignment="1">
      <alignment horizontal="center" vertical="top"/>
    </xf>
    <xf numFmtId="0" fontId="0" fillId="0" borderId="13" xfId="0" applyBorder="1" applyAlignment="1">
      <alignment horizontal="center" vertical="top"/>
    </xf>
    <xf numFmtId="0" fontId="2" fillId="0" borderId="33" xfId="0" applyFont="1" applyBorder="1" applyAlignment="1">
      <alignment horizontal="right" vertical="top"/>
    </xf>
    <xf numFmtId="43" fontId="0" fillId="0" borderId="16" xfId="1" applyFont="1" applyBorder="1" applyAlignment="1">
      <alignment horizontal="center" vertical="top"/>
    </xf>
    <xf numFmtId="0" fontId="0" fillId="0" borderId="25" xfId="0" applyBorder="1" applyAlignment="1">
      <alignment horizontal="center" vertical="top"/>
    </xf>
    <xf numFmtId="0" fontId="0" fillId="0" borderId="32" xfId="0" applyBorder="1" applyAlignment="1">
      <alignment vertical="top"/>
    </xf>
    <xf numFmtId="0" fontId="0" fillId="0" borderId="33" xfId="0" applyBorder="1" applyAlignment="1">
      <alignment horizontal="right" vertical="top"/>
    </xf>
    <xf numFmtId="0" fontId="0" fillId="0" borderId="16" xfId="0" applyBorder="1" applyAlignment="1">
      <alignment vertical="top"/>
    </xf>
    <xf numFmtId="0" fontId="2" fillId="0" borderId="9" xfId="0" applyFont="1" applyBorder="1" applyAlignment="1">
      <alignment horizontal="right" vertical="top"/>
    </xf>
    <xf numFmtId="0" fontId="2" fillId="0" borderId="32" xfId="0" applyFont="1" applyBorder="1" applyAlignment="1">
      <alignment vertical="top"/>
    </xf>
    <xf numFmtId="0" fontId="2" fillId="0" borderId="32" xfId="0" applyFont="1" applyBorder="1" applyAlignment="1">
      <alignment vertical="top" wrapText="1"/>
    </xf>
    <xf numFmtId="2" fontId="0" fillId="0" borderId="33" xfId="0" applyNumberFormat="1" applyBorder="1" applyAlignment="1">
      <alignment horizontal="right" vertical="top"/>
    </xf>
    <xf numFmtId="0" fontId="0" fillId="0" borderId="22" xfId="0" applyBorder="1" applyAlignment="1">
      <alignment horizontal="right" vertical="top"/>
    </xf>
    <xf numFmtId="0" fontId="0" fillId="0" borderId="11" xfId="0" applyBorder="1" applyAlignment="1">
      <alignment horizontal="center" vertical="top"/>
    </xf>
    <xf numFmtId="0" fontId="0" fillId="0" borderId="12" xfId="0" applyBorder="1" applyAlignment="1">
      <alignment horizontal="center" vertical="top"/>
    </xf>
    <xf numFmtId="2" fontId="0" fillId="0" borderId="12" xfId="0" applyNumberFormat="1" applyBorder="1" applyAlignment="1">
      <alignment vertical="top"/>
    </xf>
    <xf numFmtId="2" fontId="0" fillId="0" borderId="11" xfId="0" applyNumberFormat="1" applyBorder="1" applyAlignment="1">
      <alignment vertical="top"/>
    </xf>
    <xf numFmtId="43" fontId="0" fillId="0" borderId="12" xfId="1" applyFont="1" applyBorder="1" applyAlignment="1">
      <alignment vertical="top"/>
    </xf>
    <xf numFmtId="0" fontId="2" fillId="0" borderId="13" xfId="0" applyFont="1" applyBorder="1"/>
    <xf numFmtId="0" fontId="0" fillId="0" borderId="12" xfId="0" applyBorder="1" applyAlignment="1">
      <alignment vertical="top"/>
    </xf>
    <xf numFmtId="0" fontId="0" fillId="0" borderId="20" xfId="0" applyBorder="1" applyAlignment="1">
      <alignment horizontal="center" vertical="top"/>
    </xf>
    <xf numFmtId="0" fontId="0" fillId="0" borderId="18" xfId="0" applyBorder="1" applyAlignment="1">
      <alignment horizontal="right" vertical="top"/>
    </xf>
    <xf numFmtId="0" fontId="0" fillId="0" borderId="13" xfId="0" applyBorder="1"/>
    <xf numFmtId="0" fontId="0" fillId="0" borderId="14" xfId="0" applyBorder="1" applyAlignment="1">
      <alignment horizontal="right" vertical="top"/>
    </xf>
    <xf numFmtId="0" fontId="0" fillId="0" borderId="0" xfId="0" applyAlignment="1">
      <alignment horizontal="center" vertical="top"/>
    </xf>
    <xf numFmtId="0" fontId="0" fillId="0" borderId="15" xfId="0" applyBorder="1" applyAlignment="1">
      <alignment horizontal="center" vertical="top"/>
    </xf>
    <xf numFmtId="2" fontId="0" fillId="0" borderId="19" xfId="0" applyNumberFormat="1" applyBorder="1" applyAlignment="1">
      <alignment vertical="top"/>
    </xf>
    <xf numFmtId="0" fontId="0" fillId="0" borderId="17" xfId="0" applyBorder="1"/>
    <xf numFmtId="0" fontId="0" fillId="0" borderId="12" xfId="0" applyBorder="1" applyAlignment="1">
      <alignment horizontal="center"/>
    </xf>
    <xf numFmtId="43" fontId="0" fillId="0" borderId="12" xfId="1" applyFont="1" applyBorder="1"/>
    <xf numFmtId="43" fontId="0" fillId="0" borderId="16" xfId="1" applyFont="1" applyBorder="1"/>
    <xf numFmtId="43" fontId="0" fillId="0" borderId="16" xfId="1" applyFont="1" applyBorder="1" applyAlignment="1">
      <alignment horizontal="right" vertical="top"/>
    </xf>
    <xf numFmtId="0" fontId="0" fillId="0" borderId="19" xfId="0" applyBorder="1" applyAlignment="1">
      <alignment horizontal="center" vertical="top"/>
    </xf>
    <xf numFmtId="0" fontId="2" fillId="0" borderId="12" xfId="0" applyFont="1" applyBorder="1"/>
    <xf numFmtId="43" fontId="2" fillId="0" borderId="12" xfId="1" applyFont="1" applyBorder="1"/>
    <xf numFmtId="0" fontId="2" fillId="0" borderId="21" xfId="0" applyFont="1" applyBorder="1"/>
    <xf numFmtId="0" fontId="2" fillId="0" borderId="11" xfId="0" applyFont="1" applyBorder="1"/>
    <xf numFmtId="0" fontId="0" fillId="0" borderId="12" xfId="0" applyBorder="1"/>
    <xf numFmtId="0" fontId="0" fillId="0" borderId="11" xfId="0" applyBorder="1"/>
    <xf numFmtId="0" fontId="0" fillId="0" borderId="23" xfId="0" applyBorder="1"/>
    <xf numFmtId="43" fontId="0" fillId="0" borderId="10" xfId="1" applyFont="1" applyBorder="1"/>
    <xf numFmtId="0" fontId="2" fillId="0" borderId="34" xfId="0" applyFont="1" applyBorder="1" applyAlignment="1">
      <alignment horizontal="right" vertical="top"/>
    </xf>
    <xf numFmtId="43" fontId="0" fillId="0" borderId="35" xfId="1" applyFont="1" applyBorder="1" applyAlignment="1">
      <alignment horizontal="center" vertical="top"/>
    </xf>
    <xf numFmtId="43" fontId="0" fillId="0" borderId="12" xfId="1" applyFont="1" applyBorder="1" applyAlignment="1">
      <alignment horizontal="center" vertical="top"/>
    </xf>
    <xf numFmtId="0" fontId="0" fillId="0" borderId="21" xfId="0" applyBorder="1" applyAlignment="1">
      <alignment horizontal="center" vertical="top"/>
    </xf>
    <xf numFmtId="0" fontId="7" fillId="0" borderId="15" xfId="0" applyFont="1" applyBorder="1" applyAlignment="1">
      <alignment horizontal="center" vertical="top"/>
    </xf>
    <xf numFmtId="0" fontId="2" fillId="0" borderId="36" xfId="0" applyFont="1" applyBorder="1" applyAlignment="1">
      <alignment horizontal="right" vertical="top"/>
    </xf>
    <xf numFmtId="0" fontId="2" fillId="0" borderId="37" xfId="0" applyFont="1" applyBorder="1" applyAlignment="1">
      <alignment vertical="top"/>
    </xf>
    <xf numFmtId="0" fontId="0" fillId="0" borderId="23" xfId="0" applyBorder="1" applyAlignment="1">
      <alignment horizontal="center" vertical="top"/>
    </xf>
    <xf numFmtId="0" fontId="7" fillId="0" borderId="10" xfId="0" applyFont="1" applyBorder="1" applyAlignment="1">
      <alignment horizontal="center" vertical="top"/>
    </xf>
    <xf numFmtId="43" fontId="0" fillId="0" borderId="37" xfId="1" applyFont="1" applyBorder="1" applyAlignment="1">
      <alignment horizontal="center" vertical="top"/>
    </xf>
    <xf numFmtId="0" fontId="0" fillId="0" borderId="38" xfId="0" applyBorder="1" applyAlignment="1">
      <alignment horizontal="center" vertical="top"/>
    </xf>
    <xf numFmtId="0" fontId="2" fillId="0" borderId="14" xfId="0" applyFont="1" applyBorder="1" applyAlignment="1">
      <alignment horizontal="right"/>
    </xf>
    <xf numFmtId="0" fontId="2" fillId="0" borderId="15" xfId="0" applyFont="1" applyBorder="1"/>
    <xf numFmtId="0" fontId="2" fillId="0" borderId="0" xfId="0" applyFont="1" applyAlignment="1">
      <alignment horizontal="center"/>
    </xf>
    <xf numFmtId="0" fontId="2" fillId="0" borderId="15" xfId="0" applyFont="1" applyBorder="1" applyAlignment="1">
      <alignment horizontal="center"/>
    </xf>
    <xf numFmtId="0" fontId="2" fillId="0" borderId="39" xfId="0" applyFont="1" applyBorder="1" applyAlignment="1">
      <alignment horizontal="center"/>
    </xf>
    <xf numFmtId="43" fontId="2" fillId="0" borderId="15" xfId="1" applyFont="1" applyBorder="1" applyAlignment="1">
      <alignment horizontal="center"/>
    </xf>
    <xf numFmtId="0" fontId="2" fillId="0" borderId="17" xfId="0" applyFont="1" applyBorder="1"/>
    <xf numFmtId="0" fontId="2" fillId="0" borderId="22" xfId="0" applyFont="1" applyBorder="1" applyAlignment="1">
      <alignment horizontal="right"/>
    </xf>
    <xf numFmtId="0" fontId="2" fillId="0" borderId="11" xfId="0" applyFont="1" applyBorder="1" applyAlignment="1">
      <alignment horizontal="center"/>
    </xf>
    <xf numFmtId="0" fontId="2" fillId="0" borderId="12" xfId="0" applyFont="1" applyBorder="1" applyAlignment="1">
      <alignment horizontal="center"/>
    </xf>
    <xf numFmtId="43" fontId="2" fillId="0" borderId="12" xfId="1" applyFont="1" applyBorder="1" applyAlignment="1">
      <alignment horizontal="center"/>
    </xf>
    <xf numFmtId="0" fontId="0" fillId="0" borderId="15" xfId="0" applyBorder="1" applyAlignment="1">
      <alignment wrapText="1"/>
    </xf>
    <xf numFmtId="0" fontId="0" fillId="0" borderId="0" xfId="0" applyAlignment="1">
      <alignment horizontal="center"/>
    </xf>
    <xf numFmtId="0" fontId="0" fillId="0" borderId="15" xfId="0" applyBorder="1" applyAlignment="1">
      <alignment horizontal="center"/>
    </xf>
    <xf numFmtId="0" fontId="0" fillId="0" borderId="19" xfId="0" applyBorder="1" applyAlignment="1">
      <alignment horizontal="center"/>
    </xf>
    <xf numFmtId="43" fontId="0" fillId="0" borderId="15" xfId="1" applyFont="1" applyBorder="1" applyAlignment="1">
      <alignment horizontal="center"/>
    </xf>
    <xf numFmtId="0" fontId="0" fillId="0" borderId="22" xfId="0" applyBorder="1" applyAlignment="1">
      <alignment horizontal="right"/>
    </xf>
    <xf numFmtId="0" fontId="0" fillId="0" borderId="11" xfId="0" applyBorder="1" applyAlignment="1">
      <alignment horizontal="center"/>
    </xf>
    <xf numFmtId="43" fontId="0" fillId="0" borderId="12" xfId="1" applyFont="1" applyBorder="1" applyAlignment="1">
      <alignment horizontal="center"/>
    </xf>
    <xf numFmtId="0" fontId="0" fillId="0" borderId="14" xfId="0" applyBorder="1" applyAlignment="1">
      <alignment horizontal="right"/>
    </xf>
    <xf numFmtId="0" fontId="0" fillId="0" borderId="15" xfId="0" applyBorder="1"/>
    <xf numFmtId="0" fontId="0" fillId="0" borderId="12" xfId="0" applyBorder="1" applyAlignment="1">
      <alignment wrapText="1"/>
    </xf>
    <xf numFmtId="43" fontId="0" fillId="0" borderId="15" xfId="1" applyFont="1" applyBorder="1" applyAlignment="1">
      <alignment horizontal="center" vertical="top"/>
    </xf>
    <xf numFmtId="0" fontId="0" fillId="0" borderId="17" xfId="0" applyBorder="1" applyAlignment="1">
      <alignment vertical="top"/>
    </xf>
    <xf numFmtId="0" fontId="2" fillId="0" borderId="12" xfId="0" applyFont="1" applyBorder="1" applyAlignment="1">
      <alignment wrapText="1"/>
    </xf>
    <xf numFmtId="0" fontId="2" fillId="0" borderId="15" xfId="0" applyFont="1" applyBorder="1" applyAlignment="1">
      <alignment wrapText="1"/>
    </xf>
    <xf numFmtId="0" fontId="0" fillId="0" borderId="40" xfId="0" applyBorder="1" applyAlignment="1">
      <alignment horizontal="center"/>
    </xf>
    <xf numFmtId="43" fontId="12" fillId="2" borderId="4" xfId="1" applyFont="1" applyFill="1" applyBorder="1" applyAlignment="1">
      <alignment horizontal="center" vertical="center"/>
    </xf>
    <xf numFmtId="43" fontId="0" fillId="0" borderId="0" xfId="0" applyNumberFormat="1"/>
    <xf numFmtId="0" fontId="2" fillId="0" borderId="0" xfId="0" applyFont="1" applyAlignment="1">
      <alignment horizontal="right" vertical="top"/>
    </xf>
    <xf numFmtId="0" fontId="0" fillId="0" borderId="0" xfId="0" applyAlignment="1">
      <alignment vertical="top"/>
    </xf>
    <xf numFmtId="43" fontId="0" fillId="0" borderId="0" xfId="1" applyFont="1" applyAlignment="1">
      <alignment horizontal="center" vertical="center"/>
    </xf>
    <xf numFmtId="0" fontId="8" fillId="0" borderId="0" xfId="0" applyFont="1"/>
    <xf numFmtId="43" fontId="15" fillId="2" borderId="4" xfId="1" applyFont="1" applyFill="1" applyBorder="1" applyAlignment="1">
      <alignment horizontal="center" vertical="center"/>
    </xf>
    <xf numFmtId="0" fontId="15" fillId="2" borderId="3" xfId="0" applyFont="1" applyFill="1" applyBorder="1"/>
    <xf numFmtId="0" fontId="12" fillId="2" borderId="3" xfId="0" applyFont="1" applyFill="1" applyBorder="1" applyAlignment="1">
      <alignment horizontal="right" vertical="top"/>
    </xf>
    <xf numFmtId="43" fontId="12" fillId="2" borderId="4" xfId="1" applyFont="1" applyFill="1" applyBorder="1" applyAlignment="1">
      <alignment horizontal="center" vertical="top"/>
    </xf>
    <xf numFmtId="0" fontId="12" fillId="2" borderId="4" xfId="0" applyFont="1" applyFill="1" applyBorder="1" applyAlignment="1">
      <alignment horizontal="left" vertical="top"/>
    </xf>
    <xf numFmtId="0" fontId="0" fillId="0" borderId="0" xfId="0" applyAlignment="1">
      <alignment horizontal="left"/>
    </xf>
    <xf numFmtId="0" fontId="0" fillId="0" borderId="0" xfId="0" applyAlignment="1">
      <alignment horizontal="left" vertical="top"/>
    </xf>
    <xf numFmtId="0" fontId="2" fillId="0" borderId="0" xfId="0" applyFont="1" applyAlignment="1">
      <alignment horizontal="left" vertical="top"/>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12" fillId="2" borderId="1" xfId="0" applyFont="1" applyFill="1" applyBorder="1" applyAlignment="1">
      <alignment horizontal="right"/>
    </xf>
    <xf numFmtId="0" fontId="12" fillId="2" borderId="2" xfId="0" applyFont="1" applyFill="1" applyBorder="1" applyAlignment="1">
      <alignment horizontal="right"/>
    </xf>
    <xf numFmtId="0" fontId="12" fillId="0" borderId="29" xfId="0" applyFont="1" applyBorder="1" applyAlignment="1">
      <alignment horizontal="center"/>
    </xf>
    <xf numFmtId="0" fontId="4" fillId="2" borderId="1" xfId="0" applyFont="1" applyFill="1" applyBorder="1" applyAlignment="1">
      <alignment horizontal="center" vertical="top"/>
    </xf>
    <xf numFmtId="0" fontId="4" fillId="2" borderId="2" xfId="0" applyFont="1" applyFill="1" applyBorder="1" applyAlignment="1">
      <alignment horizontal="center" vertical="top"/>
    </xf>
    <xf numFmtId="0" fontId="4" fillId="2" borderId="3" xfId="0" applyFont="1" applyFill="1" applyBorder="1" applyAlignment="1">
      <alignment horizontal="center" vertical="top"/>
    </xf>
    <xf numFmtId="0" fontId="12" fillId="2" borderId="3" xfId="0" applyFont="1" applyFill="1" applyBorder="1" applyAlignment="1">
      <alignment horizontal="right"/>
    </xf>
    <xf numFmtId="0" fontId="15" fillId="2" borderId="1" xfId="0" applyFont="1" applyFill="1" applyBorder="1" applyAlignment="1">
      <alignment horizontal="right"/>
    </xf>
    <xf numFmtId="0" fontId="15" fillId="2" borderId="2" xfId="0" applyFont="1" applyFill="1" applyBorder="1" applyAlignment="1">
      <alignment horizontal="right"/>
    </xf>
    <xf numFmtId="0" fontId="15" fillId="2" borderId="3" xfId="0" applyFont="1" applyFill="1" applyBorder="1" applyAlignment="1">
      <alignment horizontal="right"/>
    </xf>
    <xf numFmtId="0" fontId="12" fillId="2" borderId="1" xfId="0" applyFont="1" applyFill="1" applyBorder="1" applyAlignment="1">
      <alignment horizontal="right" vertical="top"/>
    </xf>
    <xf numFmtId="0" fontId="12" fillId="2" borderId="2" xfId="0" applyFont="1" applyFill="1" applyBorder="1" applyAlignment="1">
      <alignment horizontal="right" vertical="top"/>
    </xf>
    <xf numFmtId="0" fontId="12" fillId="2" borderId="3" xfId="0" applyFont="1" applyFill="1" applyBorder="1" applyAlignment="1">
      <alignment horizontal="right" vertical="top"/>
    </xf>
    <xf numFmtId="0" fontId="12" fillId="0" borderId="2" xfId="0" applyFont="1" applyBorder="1" applyAlignment="1">
      <alignment horizontal="center" vertical="top"/>
    </xf>
    <xf numFmtId="0" fontId="14" fillId="0" borderId="2" xfId="0"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83"/>
  <sheetViews>
    <sheetView tabSelected="1" view="pageBreakPreview" topLeftCell="A112" zoomScale="70" zoomScaleNormal="60" zoomScaleSheetLayoutView="70" workbookViewId="0">
      <selection activeCell="B6" sqref="B6"/>
    </sheetView>
  </sheetViews>
  <sheetFormatPr defaultRowHeight="14.45"/>
  <cols>
    <col min="1" max="1" width="6.140625" style="164" customWidth="1"/>
    <col min="2" max="2" width="76" style="165" customWidth="1"/>
    <col min="3" max="3" width="6.5703125" style="51" customWidth="1"/>
    <col min="4" max="4" width="12.140625" style="68" customWidth="1"/>
    <col min="5" max="6" width="11.140625" style="68" customWidth="1"/>
    <col min="7" max="7" width="17.42578125" style="166" customWidth="1"/>
    <col min="8" max="8" width="13.28515625" style="167" customWidth="1"/>
    <col min="10" max="10" width="15.85546875" customWidth="1"/>
  </cols>
  <sheetData>
    <row r="1" spans="1:8">
      <c r="A1" s="173" t="s">
        <v>0</v>
      </c>
      <c r="B1" s="173"/>
      <c r="C1" s="173"/>
      <c r="D1" s="173"/>
      <c r="E1" s="173"/>
      <c r="F1" s="173"/>
      <c r="G1" s="173"/>
      <c r="H1" s="173"/>
    </row>
    <row r="2" spans="1:8">
      <c r="A2" s="174" t="s">
        <v>1</v>
      </c>
      <c r="B2" s="175"/>
      <c r="C2" s="175"/>
      <c r="D2" s="175"/>
      <c r="E2" s="175"/>
      <c r="F2" s="175"/>
      <c r="G2" s="175"/>
      <c r="H2" s="175"/>
    </row>
    <row r="3" spans="1:8" ht="15" thickBot="1">
      <c r="A3" s="1"/>
      <c r="B3" s="2"/>
      <c r="C3" s="3"/>
      <c r="D3" s="3"/>
      <c r="E3" s="3"/>
      <c r="F3" s="3"/>
      <c r="G3" s="4"/>
      <c r="H3" s="2"/>
    </row>
    <row r="4" spans="1:8" ht="21.6" thickBot="1">
      <c r="A4" s="176" t="s">
        <v>2</v>
      </c>
      <c r="B4" s="177"/>
      <c r="C4" s="177"/>
      <c r="D4" s="177"/>
      <c r="E4" s="177"/>
      <c r="F4" s="177"/>
      <c r="G4" s="177"/>
      <c r="H4" s="178"/>
    </row>
    <row r="5" spans="1:8" s="9" customFormat="1" ht="44.1" customHeight="1" thickBot="1">
      <c r="A5" s="5" t="s">
        <v>3</v>
      </c>
      <c r="B5" s="5" t="s">
        <v>4</v>
      </c>
      <c r="C5" s="6" t="s">
        <v>5</v>
      </c>
      <c r="D5" s="5" t="s">
        <v>6</v>
      </c>
      <c r="E5" s="6" t="s">
        <v>7</v>
      </c>
      <c r="F5" s="6" t="s">
        <v>8</v>
      </c>
      <c r="G5" s="7" t="s">
        <v>9</v>
      </c>
      <c r="H5" s="8" t="s">
        <v>10</v>
      </c>
    </row>
    <row r="6" spans="1:8" s="9" customFormat="1" ht="18.600000000000001">
      <c r="A6" s="10">
        <v>1</v>
      </c>
      <c r="B6" s="11" t="s">
        <v>11</v>
      </c>
      <c r="C6" s="12"/>
      <c r="D6" s="13"/>
      <c r="E6" s="14"/>
      <c r="F6" s="15"/>
      <c r="G6" s="16"/>
      <c r="H6" s="17"/>
    </row>
    <row r="7" spans="1:8" s="9" customFormat="1" ht="29.1">
      <c r="A7" s="18"/>
      <c r="B7" s="19" t="s">
        <v>12</v>
      </c>
      <c r="C7" s="20" t="s">
        <v>13</v>
      </c>
      <c r="D7" s="21">
        <v>15.53</v>
      </c>
      <c r="E7" s="22"/>
      <c r="F7" s="22"/>
      <c r="G7" s="23"/>
      <c r="H7" s="24"/>
    </row>
    <row r="8" spans="1:8" s="9" customFormat="1" ht="18.600000000000001">
      <c r="A8" s="25">
        <v>2</v>
      </c>
      <c r="B8" s="26" t="s">
        <v>14</v>
      </c>
      <c r="C8" s="27"/>
      <c r="D8" s="28"/>
      <c r="E8" s="29"/>
      <c r="F8" s="30"/>
      <c r="G8" s="30"/>
      <c r="H8" s="31"/>
    </row>
    <row r="9" spans="1:8" s="9" customFormat="1" ht="63.95" customHeight="1">
      <c r="A9" s="18"/>
      <c r="B9" s="32" t="s">
        <v>15</v>
      </c>
      <c r="C9" s="33" t="s">
        <v>13</v>
      </c>
      <c r="D9" s="21">
        <v>10.25</v>
      </c>
      <c r="E9" s="22"/>
      <c r="F9" s="22"/>
      <c r="G9" s="23"/>
      <c r="H9" s="24"/>
    </row>
    <row r="10" spans="1:8">
      <c r="A10" s="34">
        <v>3</v>
      </c>
      <c r="B10" s="35" t="s">
        <v>16</v>
      </c>
      <c r="C10" s="36"/>
      <c r="D10" s="37"/>
      <c r="E10" s="23"/>
      <c r="F10" s="38"/>
      <c r="G10" s="39"/>
      <c r="H10" s="40"/>
    </row>
    <row r="11" spans="1:8" ht="155.44999999999999" customHeight="1">
      <c r="A11" s="41"/>
      <c r="B11" s="42" t="s">
        <v>17</v>
      </c>
      <c r="C11" s="20" t="s">
        <v>13</v>
      </c>
      <c r="D11" s="43">
        <f>(55*25*0.42+4*100*0.66*0.33*2+4*55*0.66*0.33*2+13*2*10*0.66-13*3*0.66*0.33+55*2*0.66*0.33)/35.28</f>
        <v>29.32641156462585</v>
      </c>
      <c r="E11" s="23"/>
      <c r="F11" s="44"/>
      <c r="G11" s="23"/>
      <c r="H11" s="45"/>
    </row>
    <row r="12" spans="1:8">
      <c r="A12" s="41">
        <v>4</v>
      </c>
      <c r="B12" s="46" t="s">
        <v>18</v>
      </c>
      <c r="C12" s="20"/>
      <c r="D12" s="37"/>
      <c r="E12" s="23"/>
      <c r="F12" s="44"/>
      <c r="G12" s="23"/>
      <c r="H12" s="45"/>
    </row>
    <row r="13" spans="1:8" ht="155.44999999999999" customHeight="1">
      <c r="A13" s="34"/>
      <c r="B13" s="47" t="s">
        <v>19</v>
      </c>
      <c r="C13" s="20" t="s">
        <v>20</v>
      </c>
      <c r="D13" s="43">
        <f>(55*25+4*100*0.33*2+4*55*0.33*2+13*2*10*0.33-13*3*0.33+55*0.33*2*2)/10.76</f>
        <v>179.34293680297398</v>
      </c>
      <c r="E13" s="23"/>
      <c r="F13" s="44"/>
      <c r="G13" s="23"/>
      <c r="H13" s="40"/>
    </row>
    <row r="14" spans="1:8">
      <c r="A14" s="34">
        <v>5</v>
      </c>
      <c r="B14" s="35" t="s">
        <v>21</v>
      </c>
      <c r="C14" s="36"/>
      <c r="D14" s="37"/>
      <c r="E14" s="39"/>
      <c r="F14" s="38"/>
      <c r="G14" s="39"/>
      <c r="H14" s="40"/>
    </row>
    <row r="15" spans="1:8" ht="43.5">
      <c r="A15" s="25"/>
      <c r="B15" s="48" t="s">
        <v>22</v>
      </c>
      <c r="C15" s="36" t="s">
        <v>23</v>
      </c>
      <c r="D15" s="49">
        <v>1725</v>
      </c>
      <c r="E15" s="39"/>
      <c r="F15" s="38"/>
      <c r="G15" s="39"/>
      <c r="H15" s="50"/>
    </row>
    <row r="16" spans="1:8">
      <c r="A16" s="41">
        <v>6</v>
      </c>
      <c r="B16" s="46" t="s">
        <v>24</v>
      </c>
      <c r="C16" s="20"/>
      <c r="D16" s="21"/>
      <c r="E16" s="23"/>
      <c r="F16" s="44"/>
      <c r="G16" s="23"/>
      <c r="H16" s="45"/>
    </row>
    <row r="17" spans="1:10" ht="43.5">
      <c r="A17" s="41"/>
      <c r="B17" s="47" t="s">
        <v>25</v>
      </c>
      <c r="C17" s="51" t="s">
        <v>20</v>
      </c>
      <c r="D17" s="37">
        <f>18*2*11/10.76+476*2/10.76</f>
        <v>125.27881040892194</v>
      </c>
      <c r="E17" s="52"/>
      <c r="F17" s="53"/>
      <c r="G17" s="52"/>
      <c r="H17" s="50"/>
    </row>
    <row r="18" spans="1:10">
      <c r="A18" s="41">
        <v>7</v>
      </c>
      <c r="B18" s="46" t="s">
        <v>26</v>
      </c>
      <c r="C18" s="20"/>
      <c r="D18" s="21"/>
      <c r="E18" s="23"/>
      <c r="F18" s="44"/>
      <c r="G18" s="23"/>
      <c r="H18" s="45"/>
    </row>
    <row r="19" spans="1:10">
      <c r="A19" s="41">
        <v>7.1</v>
      </c>
      <c r="B19" s="46" t="s">
        <v>27</v>
      </c>
      <c r="C19" s="20"/>
      <c r="D19" s="21"/>
      <c r="E19" s="23"/>
      <c r="F19" s="44"/>
      <c r="G19" s="23"/>
      <c r="H19" s="45"/>
    </row>
    <row r="20" spans="1:10" ht="175.5" customHeight="1">
      <c r="A20" s="41"/>
      <c r="B20" s="42" t="s">
        <v>28</v>
      </c>
      <c r="C20" s="20" t="s">
        <v>23</v>
      </c>
      <c r="D20" s="21">
        <v>32000</v>
      </c>
      <c r="E20" s="23"/>
      <c r="F20" s="44"/>
      <c r="G20" s="23"/>
      <c r="H20" s="45"/>
    </row>
    <row r="21" spans="1:10">
      <c r="A21" s="41">
        <v>7.2</v>
      </c>
      <c r="B21" s="46" t="s">
        <v>29</v>
      </c>
      <c r="C21" s="20"/>
      <c r="D21" s="21"/>
      <c r="E21" s="23"/>
      <c r="F21" s="44"/>
      <c r="G21" s="23"/>
      <c r="H21" s="45"/>
    </row>
    <row r="22" spans="1:10" ht="165" customHeight="1">
      <c r="A22" s="41"/>
      <c r="B22" s="42" t="s">
        <v>30</v>
      </c>
      <c r="C22" s="20" t="s">
        <v>20</v>
      </c>
      <c r="D22" s="43">
        <f>7902/10.76</f>
        <v>734.38661710037172</v>
      </c>
      <c r="E22" s="23"/>
      <c r="F22" s="44"/>
      <c r="G22" s="23"/>
      <c r="H22" s="45"/>
    </row>
    <row r="23" spans="1:10">
      <c r="A23" s="41">
        <v>7.3</v>
      </c>
      <c r="B23" s="46" t="s">
        <v>31</v>
      </c>
      <c r="C23" s="20"/>
      <c r="D23" s="21"/>
      <c r="E23" s="23"/>
      <c r="F23" s="44"/>
      <c r="G23" s="23"/>
      <c r="H23" s="45"/>
    </row>
    <row r="24" spans="1:10" ht="58.5" customHeight="1">
      <c r="A24" s="25"/>
      <c r="B24" s="48" t="s">
        <v>32</v>
      </c>
      <c r="C24" s="51" t="s">
        <v>33</v>
      </c>
      <c r="D24" s="37">
        <f>220/3.28</f>
        <v>67.073170731707322</v>
      </c>
      <c r="E24" s="52"/>
      <c r="F24" s="53"/>
      <c r="G24" s="52"/>
      <c r="H24" s="50"/>
    </row>
    <row r="25" spans="1:10">
      <c r="A25" s="41">
        <v>7.4</v>
      </c>
      <c r="B25" s="46" t="s">
        <v>34</v>
      </c>
      <c r="C25" s="20"/>
      <c r="D25" s="21"/>
      <c r="E25" s="23"/>
      <c r="F25" s="44"/>
      <c r="G25" s="23"/>
      <c r="H25" s="45"/>
    </row>
    <row r="26" spans="1:10" ht="72" customHeight="1">
      <c r="A26" s="25"/>
      <c r="B26" s="48" t="s">
        <v>35</v>
      </c>
      <c r="C26" s="51" t="s">
        <v>23</v>
      </c>
      <c r="D26" s="28">
        <f>2.5*200</f>
        <v>500</v>
      </c>
      <c r="E26" s="52"/>
      <c r="F26" s="53"/>
      <c r="G26" s="52"/>
      <c r="H26" s="50"/>
    </row>
    <row r="27" spans="1:10">
      <c r="A27" s="41">
        <v>7.5</v>
      </c>
      <c r="B27" s="46" t="s">
        <v>36</v>
      </c>
      <c r="C27" s="20"/>
      <c r="D27" s="21"/>
      <c r="E27" s="23"/>
      <c r="F27" s="44"/>
      <c r="G27" s="23"/>
      <c r="H27" s="45"/>
    </row>
    <row r="28" spans="1:10" ht="43.5">
      <c r="A28" s="41"/>
      <c r="B28" s="42" t="s">
        <v>37</v>
      </c>
      <c r="C28" s="20" t="s">
        <v>33</v>
      </c>
      <c r="D28" s="21">
        <v>68.77</v>
      </c>
      <c r="E28" s="23"/>
      <c r="F28" s="44"/>
      <c r="G28" s="23"/>
      <c r="H28" s="45"/>
    </row>
    <row r="29" spans="1:10">
      <c r="A29" s="34">
        <v>8</v>
      </c>
      <c r="B29" s="35" t="s">
        <v>38</v>
      </c>
      <c r="C29" s="36"/>
      <c r="D29" s="54"/>
      <c r="E29" s="39"/>
      <c r="F29" s="38"/>
      <c r="G29" s="39"/>
      <c r="H29" s="40"/>
      <c r="J29">
        <f>14*2.5*7</f>
        <v>245</v>
      </c>
    </row>
    <row r="30" spans="1:10" ht="57.95">
      <c r="A30" s="25"/>
      <c r="B30" s="48" t="s">
        <v>39</v>
      </c>
      <c r="C30" s="51" t="s">
        <v>40</v>
      </c>
      <c r="D30" s="28">
        <f>100*20*2+55*20*2+55*10*2-610-236-720+20*10*2+33*10+55*10+14*10*2+16*10+55*3.5</f>
        <v>7646.5</v>
      </c>
      <c r="E30" s="52"/>
      <c r="F30" s="53"/>
      <c r="G30" s="52"/>
      <c r="H30" s="50"/>
      <c r="I30">
        <f>2*4.5*(62+18)</f>
        <v>720</v>
      </c>
      <c r="J30" t="s">
        <v>41</v>
      </c>
    </row>
    <row r="31" spans="1:10">
      <c r="A31" s="41">
        <v>9</v>
      </c>
      <c r="B31" s="46" t="s">
        <v>42</v>
      </c>
      <c r="C31" s="20"/>
      <c r="D31" s="43"/>
      <c r="E31" s="23"/>
      <c r="F31" s="44"/>
      <c r="G31" s="23"/>
      <c r="H31" s="45"/>
      <c r="J31" t="s">
        <v>43</v>
      </c>
    </row>
    <row r="32" spans="1:10" ht="121.5" customHeight="1">
      <c r="A32" s="25"/>
      <c r="B32" s="48" t="s">
        <v>44</v>
      </c>
      <c r="C32" s="51" t="s">
        <v>20</v>
      </c>
      <c r="D32" s="37">
        <f>1505.5-(550*3)/10.28</f>
        <v>1344.9941634241245</v>
      </c>
      <c r="E32" s="52"/>
      <c r="F32" s="53"/>
      <c r="G32" s="52"/>
      <c r="H32" s="55"/>
    </row>
    <row r="33" spans="1:10">
      <c r="A33" s="41">
        <v>10</v>
      </c>
      <c r="B33" s="56" t="s">
        <v>45</v>
      </c>
      <c r="C33" s="20"/>
      <c r="D33" s="21"/>
      <c r="E33" s="21"/>
      <c r="F33" s="57"/>
      <c r="G33" s="23"/>
      <c r="H33" s="45"/>
    </row>
    <row r="34" spans="1:10">
      <c r="A34" s="41">
        <v>10.1</v>
      </c>
      <c r="B34" s="46" t="s">
        <v>46</v>
      </c>
      <c r="C34" s="20"/>
      <c r="D34" s="43"/>
      <c r="E34" s="23"/>
      <c r="F34" s="44"/>
      <c r="G34" s="23"/>
      <c r="H34" s="45"/>
    </row>
    <row r="35" spans="1:10" ht="43.5">
      <c r="A35" s="25"/>
      <c r="B35" s="48" t="s">
        <v>47</v>
      </c>
      <c r="C35" s="51" t="s">
        <v>20</v>
      </c>
      <c r="D35" s="37">
        <f>D32-D37</f>
        <v>869.69416342412455</v>
      </c>
      <c r="E35" s="52"/>
      <c r="F35" s="53"/>
      <c r="G35" s="52"/>
      <c r="H35" s="55"/>
    </row>
    <row r="36" spans="1:10">
      <c r="A36" s="41">
        <v>10.199999999999999</v>
      </c>
      <c r="B36" s="46" t="s">
        <v>48</v>
      </c>
      <c r="C36" s="20"/>
      <c r="D36" s="43"/>
      <c r="E36" s="23"/>
      <c r="F36" s="44"/>
      <c r="G36" s="23"/>
      <c r="H36" s="45"/>
    </row>
    <row r="37" spans="1:10" ht="72.599999999999994">
      <c r="A37" s="25"/>
      <c r="B37" s="48" t="s">
        <v>49</v>
      </c>
      <c r="C37" s="58" t="s">
        <v>20</v>
      </c>
      <c r="D37" s="49">
        <v>475.3</v>
      </c>
      <c r="E37" s="59"/>
      <c r="F37" s="60"/>
      <c r="G37" s="59"/>
      <c r="H37" s="50"/>
    </row>
    <row r="38" spans="1:10">
      <c r="A38" s="41">
        <v>11</v>
      </c>
      <c r="B38" s="42" t="s">
        <v>50</v>
      </c>
      <c r="C38" s="20"/>
      <c r="D38" s="21"/>
      <c r="E38" s="23"/>
      <c r="F38" s="44"/>
      <c r="G38" s="23"/>
      <c r="H38" s="45"/>
    </row>
    <row r="39" spans="1:10" ht="57.95">
      <c r="A39" s="25"/>
      <c r="B39" s="48" t="s">
        <v>51</v>
      </c>
      <c r="C39" s="51" t="s">
        <v>52</v>
      </c>
      <c r="D39" s="28">
        <f>610-3*7*3-2.5*7*3</f>
        <v>494.5</v>
      </c>
      <c r="E39" s="52"/>
      <c r="F39" s="53"/>
      <c r="G39" s="52"/>
      <c r="H39" s="50"/>
    </row>
    <row r="40" spans="1:10">
      <c r="A40" s="41">
        <v>12</v>
      </c>
      <c r="B40" s="46" t="s">
        <v>53</v>
      </c>
      <c r="C40" s="20"/>
      <c r="D40" s="21"/>
      <c r="E40" s="23"/>
      <c r="F40" s="44"/>
      <c r="G40" s="23"/>
      <c r="H40" s="45"/>
    </row>
    <row r="41" spans="1:10" ht="43.5">
      <c r="A41" s="25"/>
      <c r="B41" s="48" t="s">
        <v>54</v>
      </c>
      <c r="C41" s="58" t="s">
        <v>40</v>
      </c>
      <c r="D41" s="61">
        <f>236-6*4*4</f>
        <v>140</v>
      </c>
      <c r="E41" s="59"/>
      <c r="F41" s="60"/>
      <c r="G41" s="59"/>
      <c r="H41" s="50"/>
      <c r="J41">
        <f>80000*125.48</f>
        <v>10038400</v>
      </c>
    </row>
    <row r="42" spans="1:10">
      <c r="A42" s="41">
        <v>13</v>
      </c>
      <c r="B42" s="42" t="s">
        <v>55</v>
      </c>
      <c r="C42" s="20"/>
      <c r="D42" s="21"/>
      <c r="E42" s="43"/>
      <c r="F42" s="62"/>
      <c r="G42" s="23"/>
      <c r="H42" s="45"/>
    </row>
    <row r="43" spans="1:10" ht="237" customHeight="1">
      <c r="A43" s="25"/>
      <c r="B43" s="48" t="s">
        <v>56</v>
      </c>
      <c r="C43" s="51" t="s">
        <v>40</v>
      </c>
      <c r="D43" s="28">
        <v>7033.95</v>
      </c>
      <c r="E43" s="37"/>
      <c r="F43" s="63"/>
      <c r="G43" s="52"/>
      <c r="H43" s="50"/>
    </row>
    <row r="44" spans="1:10">
      <c r="A44" s="41">
        <v>14</v>
      </c>
      <c r="B44" s="42" t="s">
        <v>57</v>
      </c>
      <c r="C44" s="20"/>
      <c r="D44" s="43"/>
      <c r="E44" s="21"/>
      <c r="F44" s="57"/>
      <c r="G44" s="23"/>
      <c r="H44" s="45"/>
    </row>
    <row r="45" spans="1:10" ht="57.95">
      <c r="A45" s="64"/>
      <c r="B45" s="65" t="s">
        <v>58</v>
      </c>
      <c r="C45" s="20" t="s">
        <v>20</v>
      </c>
      <c r="D45" s="43">
        <f>(6*(6*4)+6*(6+4+6+4)*6+2*(6*10)+2*(6+10+6+10)*6)/(10.76*2)</f>
        <v>63.568773234200748</v>
      </c>
      <c r="E45" s="21"/>
      <c r="F45" s="57"/>
      <c r="G45" s="23"/>
      <c r="H45" s="66"/>
    </row>
    <row r="46" spans="1:10">
      <c r="A46" s="41">
        <v>15</v>
      </c>
      <c r="B46" s="46" t="s">
        <v>59</v>
      </c>
      <c r="C46" s="20"/>
      <c r="D46" s="43"/>
      <c r="E46" s="21"/>
      <c r="F46" s="57"/>
      <c r="G46" s="23"/>
      <c r="H46" s="45"/>
    </row>
    <row r="47" spans="1:10" ht="116.1">
      <c r="A47" s="25"/>
      <c r="B47" s="48" t="s">
        <v>60</v>
      </c>
      <c r="C47" s="20" t="s">
        <v>20</v>
      </c>
      <c r="D47" s="43">
        <f>(100*55+55*25)/10.76-6*6*4/10.76-2*6*10/10.76</f>
        <v>614.40520446096662</v>
      </c>
      <c r="E47" s="21"/>
      <c r="F47" s="57"/>
      <c r="G47" s="23"/>
      <c r="H47" s="50"/>
    </row>
    <row r="48" spans="1:10">
      <c r="A48" s="41">
        <v>16</v>
      </c>
      <c r="B48" s="46" t="s">
        <v>61</v>
      </c>
      <c r="C48" s="20"/>
      <c r="D48" s="21"/>
      <c r="E48" s="21"/>
      <c r="F48" s="57"/>
      <c r="G48" s="23"/>
      <c r="H48" s="45"/>
    </row>
    <row r="49" spans="1:10">
      <c r="A49" s="25">
        <v>16.100000000000001</v>
      </c>
      <c r="B49" s="67" t="s">
        <v>62</v>
      </c>
      <c r="D49" s="28"/>
      <c r="E49" s="28"/>
      <c r="G49" s="52"/>
      <c r="H49" s="50"/>
    </row>
    <row r="50" spans="1:10" ht="43.5">
      <c r="A50" s="69"/>
      <c r="B50" s="42" t="s">
        <v>63</v>
      </c>
      <c r="C50" s="20" t="s">
        <v>64</v>
      </c>
      <c r="D50" s="21">
        <v>14</v>
      </c>
      <c r="E50" s="21"/>
      <c r="F50" s="57"/>
      <c r="G50" s="23"/>
      <c r="H50" s="70"/>
    </row>
    <row r="51" spans="1:10">
      <c r="A51" s="41">
        <v>16.2</v>
      </c>
      <c r="B51" s="46" t="s">
        <v>65</v>
      </c>
      <c r="C51" s="20"/>
      <c r="D51" s="21"/>
      <c r="E51" s="21"/>
      <c r="F51" s="57"/>
      <c r="G51" s="23"/>
      <c r="H51" s="45"/>
    </row>
    <row r="52" spans="1:10" ht="60">
      <c r="A52" s="41"/>
      <c r="B52" s="42" t="s">
        <v>66</v>
      </c>
      <c r="C52" s="20" t="s">
        <v>33</v>
      </c>
      <c r="D52" s="21">
        <v>9</v>
      </c>
      <c r="E52" s="21"/>
      <c r="F52" s="57"/>
      <c r="G52" s="23"/>
      <c r="H52" s="50"/>
    </row>
    <row r="53" spans="1:10" ht="15" thickBot="1">
      <c r="A53" s="25">
        <v>16.3</v>
      </c>
      <c r="B53" s="67" t="s">
        <v>67</v>
      </c>
      <c r="C53" s="51" t="s">
        <v>68</v>
      </c>
      <c r="D53" s="28">
        <v>130</v>
      </c>
      <c r="E53" s="61"/>
      <c r="G53" s="52"/>
      <c r="H53" s="50"/>
    </row>
    <row r="54" spans="1:10" ht="15.95" thickBot="1">
      <c r="A54" s="179" t="s">
        <v>69</v>
      </c>
      <c r="B54" s="180"/>
      <c r="C54" s="180"/>
      <c r="D54" s="180"/>
      <c r="E54" s="180"/>
      <c r="F54" s="71"/>
      <c r="G54" s="72"/>
      <c r="H54" s="73" t="s">
        <v>70</v>
      </c>
    </row>
    <row r="55" spans="1:10" ht="15.95" thickBot="1">
      <c r="A55" s="181"/>
      <c r="B55" s="181"/>
      <c r="C55" s="181"/>
      <c r="D55" s="181"/>
      <c r="E55" s="181"/>
      <c r="F55" s="181"/>
      <c r="G55" s="181"/>
      <c r="H55" s="181"/>
    </row>
    <row r="56" spans="1:10" ht="18.95" thickBot="1">
      <c r="A56" s="182" t="s">
        <v>71</v>
      </c>
      <c r="B56" s="183"/>
      <c r="C56" s="183"/>
      <c r="D56" s="183"/>
      <c r="E56" s="183"/>
      <c r="F56" s="183"/>
      <c r="G56" s="183"/>
      <c r="H56" s="184"/>
      <c r="J56">
        <f>3000000/125.48</f>
        <v>23908.192540643926</v>
      </c>
    </row>
    <row r="57" spans="1:10" ht="203.1">
      <c r="A57" s="74">
        <v>1</v>
      </c>
      <c r="B57" s="75" t="s">
        <v>72</v>
      </c>
      <c r="C57" s="76"/>
      <c r="D57" s="77"/>
      <c r="E57" s="78"/>
      <c r="F57" s="78"/>
      <c r="G57" s="78"/>
      <c r="H57" s="79"/>
    </row>
    <row r="58" spans="1:10" ht="43.5">
      <c r="A58" s="80">
        <v>1.1000000000000001</v>
      </c>
      <c r="B58" s="81" t="s">
        <v>73</v>
      </c>
      <c r="C58" s="82" t="s">
        <v>64</v>
      </c>
      <c r="D58" s="82">
        <f>10-3</f>
        <v>7</v>
      </c>
      <c r="E58" s="83"/>
      <c r="F58" s="83"/>
      <c r="G58" s="83"/>
      <c r="H58" s="84"/>
    </row>
    <row r="59" spans="1:10" ht="43.5">
      <c r="A59" s="85">
        <v>2</v>
      </c>
      <c r="B59" s="75" t="s">
        <v>74</v>
      </c>
      <c r="C59" s="77"/>
      <c r="D59" s="77"/>
      <c r="E59" s="86"/>
      <c r="F59" s="86"/>
      <c r="G59" s="86"/>
      <c r="H59" s="79"/>
    </row>
    <row r="60" spans="1:10" ht="43.5">
      <c r="A60" s="80">
        <v>2.1</v>
      </c>
      <c r="B60" s="81" t="s">
        <v>75</v>
      </c>
      <c r="C60" s="82" t="s">
        <v>64</v>
      </c>
      <c r="D60" s="82">
        <f>8-3</f>
        <v>5</v>
      </c>
      <c r="E60" s="83"/>
      <c r="F60" s="83"/>
      <c r="G60" s="83"/>
      <c r="H60" s="87"/>
    </row>
    <row r="61" spans="1:10" ht="29.1">
      <c r="A61" s="85">
        <v>3</v>
      </c>
      <c r="B61" s="75" t="s">
        <v>76</v>
      </c>
      <c r="C61" s="77"/>
      <c r="D61" s="77"/>
      <c r="E61" s="86"/>
      <c r="F61" s="86"/>
      <c r="G61" s="86"/>
      <c r="H61" s="84"/>
    </row>
    <row r="62" spans="1:10">
      <c r="A62" s="80">
        <v>3.1</v>
      </c>
      <c r="B62" s="88" t="s">
        <v>77</v>
      </c>
      <c r="C62" s="82" t="s">
        <v>78</v>
      </c>
      <c r="D62" s="82">
        <f>8-3</f>
        <v>5</v>
      </c>
      <c r="E62" s="83"/>
      <c r="F62" s="83"/>
      <c r="G62" s="83"/>
      <c r="H62" s="79"/>
    </row>
    <row r="63" spans="1:10">
      <c r="A63" s="89">
        <v>3.2</v>
      </c>
      <c r="B63" s="90" t="s">
        <v>79</v>
      </c>
      <c r="C63" s="77" t="s">
        <v>78</v>
      </c>
      <c r="D63" s="77">
        <f>17-3</f>
        <v>14</v>
      </c>
      <c r="E63" s="86"/>
      <c r="F63" s="86"/>
      <c r="G63" s="86"/>
      <c r="H63" s="84"/>
    </row>
    <row r="64" spans="1:10">
      <c r="A64" s="80">
        <v>3.3</v>
      </c>
      <c r="B64" s="88" t="s">
        <v>80</v>
      </c>
      <c r="C64" s="82" t="s">
        <v>78</v>
      </c>
      <c r="D64" s="82">
        <v>3</v>
      </c>
      <c r="E64" s="83"/>
      <c r="F64" s="83"/>
      <c r="G64" s="83"/>
      <c r="H64" s="79"/>
    </row>
    <row r="65" spans="1:8">
      <c r="A65" s="89">
        <v>3.4</v>
      </c>
      <c r="B65" s="90" t="s">
        <v>81</v>
      </c>
      <c r="C65" s="77" t="s">
        <v>78</v>
      </c>
      <c r="D65" s="77">
        <f>D60</f>
        <v>5</v>
      </c>
      <c r="E65" s="86"/>
      <c r="F65" s="86"/>
      <c r="G65" s="86"/>
      <c r="H65" s="84"/>
    </row>
    <row r="66" spans="1:8">
      <c r="A66" s="91">
        <v>4</v>
      </c>
      <c r="B66" s="92" t="s">
        <v>82</v>
      </c>
      <c r="C66" s="82"/>
      <c r="D66" s="82"/>
      <c r="E66" s="83"/>
      <c r="F66" s="83"/>
      <c r="G66" s="83"/>
      <c r="H66" s="84"/>
    </row>
    <row r="67" spans="1:8">
      <c r="A67" s="89">
        <v>4.0999999999999996</v>
      </c>
      <c r="B67" s="90" t="s">
        <v>83</v>
      </c>
      <c r="C67" s="77" t="s">
        <v>64</v>
      </c>
      <c r="D67" s="77">
        <f>D60</f>
        <v>5</v>
      </c>
      <c r="E67" s="86"/>
      <c r="F67" s="86"/>
      <c r="G67" s="86"/>
      <c r="H67" s="79"/>
    </row>
    <row r="68" spans="1:8">
      <c r="A68" s="80">
        <v>4.2</v>
      </c>
      <c r="B68" s="88" t="s">
        <v>84</v>
      </c>
      <c r="C68" s="77" t="s">
        <v>64</v>
      </c>
      <c r="D68" s="82">
        <f>D60</f>
        <v>5</v>
      </c>
      <c r="E68" s="83"/>
      <c r="F68" s="83"/>
      <c r="G68" s="83"/>
      <c r="H68" s="84"/>
    </row>
    <row r="69" spans="1:8">
      <c r="A69" s="89">
        <v>4.3</v>
      </c>
      <c r="B69" s="90" t="s">
        <v>85</v>
      </c>
      <c r="C69" s="77" t="s">
        <v>64</v>
      </c>
      <c r="D69" s="77">
        <f>D60</f>
        <v>5</v>
      </c>
      <c r="E69" s="86"/>
      <c r="F69" s="86"/>
      <c r="G69" s="86"/>
      <c r="H69" s="79"/>
    </row>
    <row r="70" spans="1:8">
      <c r="A70" s="80">
        <v>4.4000000000000004</v>
      </c>
      <c r="B70" s="88" t="s">
        <v>86</v>
      </c>
      <c r="C70" s="77" t="s">
        <v>64</v>
      </c>
      <c r="D70" s="82">
        <f>D69</f>
        <v>5</v>
      </c>
      <c r="E70" s="83"/>
      <c r="F70" s="83"/>
      <c r="G70" s="83"/>
      <c r="H70" s="84"/>
    </row>
    <row r="71" spans="1:8" ht="43.5">
      <c r="A71" s="91">
        <v>5</v>
      </c>
      <c r="B71" s="93" t="s">
        <v>87</v>
      </c>
      <c r="C71" s="82"/>
      <c r="D71" s="82"/>
      <c r="E71" s="83"/>
      <c r="F71" s="83"/>
      <c r="G71" s="83"/>
      <c r="H71" s="79"/>
    </row>
    <row r="72" spans="1:8" ht="29.1">
      <c r="A72" s="80">
        <v>5.0999999999999996</v>
      </c>
      <c r="B72" s="81" t="s">
        <v>88</v>
      </c>
      <c r="C72" s="82" t="s">
        <v>33</v>
      </c>
      <c r="D72" s="82">
        <v>55</v>
      </c>
      <c r="E72" s="83"/>
      <c r="F72" s="83"/>
      <c r="G72" s="83"/>
      <c r="H72" s="87"/>
    </row>
    <row r="73" spans="1:8" ht="29.1">
      <c r="A73" s="85">
        <v>6</v>
      </c>
      <c r="B73" s="75" t="s">
        <v>89</v>
      </c>
      <c r="C73" s="77"/>
      <c r="D73" s="77"/>
      <c r="E73" s="86"/>
      <c r="F73" s="86"/>
      <c r="G73" s="86"/>
      <c r="H73" s="87"/>
    </row>
    <row r="74" spans="1:8">
      <c r="A74" s="80">
        <v>6.1</v>
      </c>
      <c r="B74" s="88" t="s">
        <v>90</v>
      </c>
      <c r="C74" s="82" t="s">
        <v>64</v>
      </c>
      <c r="D74" s="82">
        <v>4</v>
      </c>
      <c r="E74" s="83"/>
      <c r="F74" s="83"/>
      <c r="G74" s="83"/>
      <c r="H74" s="84"/>
    </row>
    <row r="75" spans="1:8" ht="29.1">
      <c r="A75" s="85">
        <v>7</v>
      </c>
      <c r="B75" s="75" t="s">
        <v>91</v>
      </c>
      <c r="C75" s="77"/>
      <c r="D75" s="77"/>
      <c r="E75" s="86"/>
      <c r="F75" s="86"/>
      <c r="G75" s="86"/>
      <c r="H75" s="79"/>
    </row>
    <row r="76" spans="1:8">
      <c r="A76" s="80">
        <v>7.1</v>
      </c>
      <c r="B76" s="88" t="s">
        <v>92</v>
      </c>
      <c r="C76" s="82" t="s">
        <v>64</v>
      </c>
      <c r="D76" s="82">
        <v>2</v>
      </c>
      <c r="E76" s="83"/>
      <c r="F76" s="83"/>
      <c r="G76" s="83"/>
      <c r="H76" s="87"/>
    </row>
    <row r="77" spans="1:8" ht="29.1">
      <c r="A77" s="85">
        <v>8</v>
      </c>
      <c r="B77" s="75" t="s">
        <v>93</v>
      </c>
      <c r="C77" s="77"/>
      <c r="D77" s="77"/>
      <c r="E77" s="86"/>
      <c r="F77" s="86"/>
      <c r="G77" s="86"/>
      <c r="H77" s="84"/>
    </row>
    <row r="78" spans="1:8">
      <c r="A78" s="80">
        <v>8.1</v>
      </c>
      <c r="B78" s="88" t="s">
        <v>94</v>
      </c>
      <c r="C78" s="82" t="s">
        <v>33</v>
      </c>
      <c r="D78" s="82">
        <f>47.25-18</f>
        <v>29.25</v>
      </c>
      <c r="E78" s="83"/>
      <c r="F78" s="83"/>
      <c r="G78" s="83"/>
      <c r="H78" s="84"/>
    </row>
    <row r="79" spans="1:8">
      <c r="A79" s="89">
        <v>8.1999999999999993</v>
      </c>
      <c r="B79" s="90" t="s">
        <v>95</v>
      </c>
      <c r="C79" s="82" t="s">
        <v>33</v>
      </c>
      <c r="D79" s="77">
        <f>162.55-50</f>
        <v>112.55000000000001</v>
      </c>
      <c r="E79" s="86"/>
      <c r="F79" s="86"/>
      <c r="G79" s="86"/>
      <c r="H79" s="84"/>
    </row>
    <row r="80" spans="1:8">
      <c r="A80" s="80">
        <v>8.3000000000000007</v>
      </c>
      <c r="B80" s="88" t="s">
        <v>96</v>
      </c>
      <c r="C80" s="82" t="s">
        <v>33</v>
      </c>
      <c r="D80" s="82">
        <f>80-25</f>
        <v>55</v>
      </c>
      <c r="E80" s="83"/>
      <c r="F80" s="83"/>
      <c r="G80" s="83"/>
      <c r="H80" s="79"/>
    </row>
    <row r="81" spans="1:8" ht="43.5">
      <c r="A81" s="85">
        <v>9</v>
      </c>
      <c r="B81" s="75" t="s">
        <v>97</v>
      </c>
      <c r="C81" s="77"/>
      <c r="D81" s="77"/>
      <c r="E81" s="86"/>
      <c r="F81" s="86"/>
      <c r="G81" s="86"/>
      <c r="H81" s="87"/>
    </row>
    <row r="82" spans="1:8">
      <c r="A82" s="80">
        <v>9.1</v>
      </c>
      <c r="B82" s="88" t="s">
        <v>98</v>
      </c>
      <c r="C82" s="82" t="s">
        <v>64</v>
      </c>
      <c r="D82" s="82">
        <f>17-4</f>
        <v>13</v>
      </c>
      <c r="E82" s="83"/>
      <c r="F82" s="83"/>
      <c r="G82" s="83"/>
      <c r="H82" s="84"/>
    </row>
    <row r="83" spans="1:8">
      <c r="A83" s="89">
        <v>9.1999999999999993</v>
      </c>
      <c r="B83" s="90" t="s">
        <v>99</v>
      </c>
      <c r="C83" s="82" t="s">
        <v>64</v>
      </c>
      <c r="D83" s="77">
        <f>19-5</f>
        <v>14</v>
      </c>
      <c r="E83" s="86"/>
      <c r="F83" s="86"/>
      <c r="G83" s="86"/>
      <c r="H83" s="84"/>
    </row>
    <row r="84" spans="1:8">
      <c r="A84" s="80">
        <v>9.3000000000000007</v>
      </c>
      <c r="B84" s="88" t="s">
        <v>100</v>
      </c>
      <c r="C84" s="82" t="s">
        <v>64</v>
      </c>
      <c r="D84" s="82">
        <v>2</v>
      </c>
      <c r="E84" s="83"/>
      <c r="F84" s="83"/>
      <c r="G84" s="83"/>
      <c r="H84" s="79"/>
    </row>
    <row r="85" spans="1:8">
      <c r="A85" s="89">
        <v>9.4</v>
      </c>
      <c r="B85" s="90" t="s">
        <v>101</v>
      </c>
      <c r="C85" s="82" t="s">
        <v>64</v>
      </c>
      <c r="D85" s="77">
        <f>11-3</f>
        <v>8</v>
      </c>
      <c r="E85" s="86"/>
      <c r="F85" s="86"/>
      <c r="G85" s="86"/>
      <c r="H85" s="84"/>
    </row>
    <row r="86" spans="1:8">
      <c r="A86" s="80">
        <v>9.5</v>
      </c>
      <c r="B86" s="88" t="s">
        <v>102</v>
      </c>
      <c r="C86" s="82" t="s">
        <v>64</v>
      </c>
      <c r="D86" s="82">
        <f>11-3</f>
        <v>8</v>
      </c>
      <c r="E86" s="83"/>
      <c r="F86" s="83"/>
      <c r="G86" s="83"/>
      <c r="H86" s="79"/>
    </row>
    <row r="87" spans="1:8">
      <c r="A87" s="89">
        <v>9.6</v>
      </c>
      <c r="B87" s="90" t="s">
        <v>103</v>
      </c>
      <c r="C87" s="82" t="s">
        <v>64</v>
      </c>
      <c r="D87" s="77">
        <v>100</v>
      </c>
      <c r="E87" s="86"/>
      <c r="F87" s="86"/>
      <c r="G87" s="86"/>
      <c r="H87" s="84"/>
    </row>
    <row r="88" spans="1:8">
      <c r="A88" s="80">
        <v>9.6999999999999993</v>
      </c>
      <c r="B88" s="88" t="s">
        <v>104</v>
      </c>
      <c r="C88" s="82" t="s">
        <v>64</v>
      </c>
      <c r="D88" s="82">
        <v>1</v>
      </c>
      <c r="E88" s="83"/>
      <c r="F88" s="83"/>
      <c r="G88" s="83"/>
      <c r="H88" s="84"/>
    </row>
    <row r="89" spans="1:8">
      <c r="A89" s="89">
        <v>9.8000000000000007</v>
      </c>
      <c r="B89" s="90" t="s">
        <v>105</v>
      </c>
      <c r="C89" s="82" t="s">
        <v>64</v>
      </c>
      <c r="D89" s="77">
        <v>5</v>
      </c>
      <c r="E89" s="86"/>
      <c r="F89" s="86"/>
      <c r="G89" s="86"/>
      <c r="H89" s="79"/>
    </row>
    <row r="90" spans="1:8">
      <c r="A90" s="80">
        <v>9.9</v>
      </c>
      <c r="B90" s="88" t="s">
        <v>106</v>
      </c>
      <c r="C90" s="82" t="s">
        <v>64</v>
      </c>
      <c r="D90" s="82">
        <f>26-5</f>
        <v>21</v>
      </c>
      <c r="E90" s="83"/>
      <c r="F90" s="83"/>
      <c r="G90" s="83"/>
      <c r="H90" s="84"/>
    </row>
    <row r="91" spans="1:8">
      <c r="A91" s="94">
        <v>9.1</v>
      </c>
      <c r="B91" s="90" t="s">
        <v>107</v>
      </c>
      <c r="C91" s="82" t="s">
        <v>64</v>
      </c>
      <c r="D91" s="77">
        <f>70-20</f>
        <v>50</v>
      </c>
      <c r="E91" s="86"/>
      <c r="F91" s="86"/>
      <c r="G91" s="86"/>
      <c r="H91" s="79"/>
    </row>
    <row r="92" spans="1:8">
      <c r="A92" s="80">
        <v>9.11</v>
      </c>
      <c r="B92" s="88" t="s">
        <v>108</v>
      </c>
      <c r="C92" s="82" t="s">
        <v>64</v>
      </c>
      <c r="D92" s="82">
        <f>14-3</f>
        <v>11</v>
      </c>
      <c r="E92" s="83"/>
      <c r="F92" s="83"/>
      <c r="G92" s="83"/>
      <c r="H92" s="84"/>
    </row>
    <row r="93" spans="1:8">
      <c r="A93" s="91">
        <v>10</v>
      </c>
      <c r="B93" s="92" t="s">
        <v>109</v>
      </c>
      <c r="C93" s="82"/>
      <c r="D93" s="82"/>
      <c r="E93" s="83"/>
      <c r="F93" s="83"/>
      <c r="G93" s="83"/>
      <c r="H93" s="79"/>
    </row>
    <row r="94" spans="1:8">
      <c r="A94" s="85">
        <v>10.1</v>
      </c>
      <c r="B94" s="56" t="s">
        <v>110</v>
      </c>
      <c r="C94" s="77"/>
      <c r="D94" s="77"/>
      <c r="E94" s="86"/>
      <c r="F94" s="86"/>
      <c r="G94" s="86"/>
      <c r="H94" s="87"/>
    </row>
    <row r="95" spans="1:8" ht="29.1">
      <c r="A95" s="95" t="s">
        <v>111</v>
      </c>
      <c r="B95" s="47" t="s">
        <v>112</v>
      </c>
      <c r="C95" s="96" t="s">
        <v>113</v>
      </c>
      <c r="D95" s="97">
        <v>27</v>
      </c>
      <c r="E95" s="98"/>
      <c r="F95" s="99"/>
      <c r="G95" s="100"/>
      <c r="H95" s="101"/>
    </row>
    <row r="96" spans="1:8">
      <c r="A96" s="95" t="s">
        <v>114</v>
      </c>
      <c r="B96" s="102" t="s">
        <v>115</v>
      </c>
      <c r="C96" s="103" t="s">
        <v>113</v>
      </c>
      <c r="D96" s="97">
        <f>D95*0.45</f>
        <v>12.15</v>
      </c>
      <c r="E96" s="98"/>
      <c r="F96" s="99"/>
      <c r="G96" s="100"/>
      <c r="H96" s="101"/>
    </row>
    <row r="97" spans="1:8" ht="29.1">
      <c r="A97" s="104" t="s">
        <v>116</v>
      </c>
      <c r="B97" s="42" t="s">
        <v>117</v>
      </c>
      <c r="C97" s="103" t="s">
        <v>113</v>
      </c>
      <c r="D97" s="97">
        <v>0.68</v>
      </c>
      <c r="E97" s="98"/>
      <c r="F97" s="99"/>
      <c r="G97" s="100"/>
      <c r="H97" s="105"/>
    </row>
    <row r="98" spans="1:8" ht="29.1">
      <c r="A98" s="95" t="s">
        <v>118</v>
      </c>
      <c r="B98" s="42" t="s">
        <v>119</v>
      </c>
      <c r="C98" s="96" t="s">
        <v>113</v>
      </c>
      <c r="D98" s="97">
        <v>8.2799999999999994</v>
      </c>
      <c r="E98" s="98"/>
      <c r="F98" s="99"/>
      <c r="G98" s="100"/>
      <c r="H98" s="105"/>
    </row>
    <row r="99" spans="1:8" ht="29.1">
      <c r="A99" s="104" t="s">
        <v>120</v>
      </c>
      <c r="B99" s="42" t="s">
        <v>121</v>
      </c>
      <c r="C99" s="96" t="s">
        <v>122</v>
      </c>
      <c r="D99" s="97">
        <v>36</v>
      </c>
      <c r="E99" s="98"/>
      <c r="F99" s="99"/>
      <c r="G99" s="100"/>
      <c r="H99" s="105"/>
    </row>
    <row r="100" spans="1:8" ht="29.1">
      <c r="A100" s="95" t="s">
        <v>123</v>
      </c>
      <c r="B100" s="42" t="s">
        <v>124</v>
      </c>
      <c r="C100" s="96" t="s">
        <v>113</v>
      </c>
      <c r="D100" s="97">
        <v>1.08</v>
      </c>
      <c r="E100" s="98"/>
      <c r="F100" s="99"/>
      <c r="G100" s="100"/>
      <c r="H100" s="105"/>
    </row>
    <row r="101" spans="1:8" ht="29.1">
      <c r="A101" s="104" t="s">
        <v>125</v>
      </c>
      <c r="B101" s="42" t="s">
        <v>126</v>
      </c>
      <c r="C101" s="96" t="s">
        <v>23</v>
      </c>
      <c r="D101" s="97">
        <v>127.17</v>
      </c>
      <c r="E101" s="98"/>
      <c r="F101" s="99"/>
      <c r="G101" s="100"/>
      <c r="H101" s="105"/>
    </row>
    <row r="102" spans="1:8" ht="29.1">
      <c r="A102" s="95" t="s">
        <v>127</v>
      </c>
      <c r="B102" s="42" t="s">
        <v>128</v>
      </c>
      <c r="C102" s="96" t="s">
        <v>20</v>
      </c>
      <c r="D102" s="97">
        <v>9</v>
      </c>
      <c r="E102" s="98"/>
      <c r="F102" s="99"/>
      <c r="G102" s="100"/>
      <c r="H102" s="105"/>
    </row>
    <row r="103" spans="1:8">
      <c r="A103" s="106" t="s">
        <v>129</v>
      </c>
      <c r="B103" s="48" t="s">
        <v>130</v>
      </c>
      <c r="C103" s="107" t="s">
        <v>131</v>
      </c>
      <c r="D103" s="108">
        <v>5</v>
      </c>
      <c r="E103" s="109"/>
      <c r="F103" s="98"/>
      <c r="G103" s="100"/>
      <c r="H103" s="110"/>
    </row>
    <row r="104" spans="1:8">
      <c r="A104" s="41">
        <v>10.199999999999999</v>
      </c>
      <c r="B104" s="56" t="s">
        <v>132</v>
      </c>
      <c r="C104" s="96" t="s">
        <v>64</v>
      </c>
      <c r="D104" s="111">
        <v>1</v>
      </c>
      <c r="E104" s="112"/>
      <c r="F104" s="113"/>
      <c r="G104" s="114"/>
      <c r="H104" s="105"/>
    </row>
    <row r="105" spans="1:8" ht="29.1">
      <c r="A105" s="104" t="s">
        <v>133</v>
      </c>
      <c r="B105" s="47" t="s">
        <v>112</v>
      </c>
      <c r="C105" s="103" t="s">
        <v>113</v>
      </c>
      <c r="D105" s="115">
        <v>13.33</v>
      </c>
      <c r="E105" s="116"/>
      <c r="F105" s="116"/>
      <c r="G105" s="117"/>
      <c r="H105" s="118"/>
    </row>
    <row r="106" spans="1:8">
      <c r="A106" s="95" t="s">
        <v>134</v>
      </c>
      <c r="B106" s="102" t="s">
        <v>135</v>
      </c>
      <c r="C106" s="96" t="s">
        <v>122</v>
      </c>
      <c r="D106" s="111">
        <v>4.13</v>
      </c>
      <c r="E106" s="116"/>
      <c r="F106" s="119"/>
      <c r="G106" s="117"/>
      <c r="H106" s="101"/>
    </row>
    <row r="107" spans="1:8">
      <c r="A107" s="104" t="s">
        <v>136</v>
      </c>
      <c r="B107" s="42" t="s">
        <v>137</v>
      </c>
      <c r="C107" s="103" t="s">
        <v>113</v>
      </c>
      <c r="D107" s="111">
        <v>1.54</v>
      </c>
      <c r="E107" s="120"/>
      <c r="F107" s="121"/>
      <c r="G107" s="112"/>
      <c r="H107" s="105"/>
    </row>
    <row r="108" spans="1:8">
      <c r="A108" s="95" t="s">
        <v>138</v>
      </c>
      <c r="B108" s="42" t="s">
        <v>139</v>
      </c>
      <c r="C108" s="103" t="s">
        <v>113</v>
      </c>
      <c r="D108" s="111">
        <v>7.7</v>
      </c>
      <c r="E108" s="120"/>
      <c r="F108" s="121"/>
      <c r="G108" s="112"/>
      <c r="H108" s="105"/>
    </row>
    <row r="109" spans="1:8">
      <c r="A109" s="104" t="s">
        <v>140</v>
      </c>
      <c r="B109" s="42" t="s">
        <v>141</v>
      </c>
      <c r="C109" s="103" t="s">
        <v>113</v>
      </c>
      <c r="D109" s="111">
        <v>0.77</v>
      </c>
      <c r="E109" s="120"/>
      <c r="F109" s="121"/>
      <c r="G109" s="112"/>
      <c r="H109" s="105"/>
    </row>
    <row r="110" spans="1:8" ht="29.1">
      <c r="A110" s="95" t="s">
        <v>142</v>
      </c>
      <c r="B110" s="42" t="s">
        <v>143</v>
      </c>
      <c r="C110" s="96" t="s">
        <v>113</v>
      </c>
      <c r="D110" s="111">
        <v>0.28999999999999998</v>
      </c>
      <c r="E110" s="120"/>
      <c r="F110" s="121"/>
      <c r="G110" s="112"/>
      <c r="H110" s="105"/>
    </row>
    <row r="111" spans="1:8" ht="29.1">
      <c r="A111" s="104" t="s">
        <v>144</v>
      </c>
      <c r="B111" s="42" t="s">
        <v>145</v>
      </c>
      <c r="C111" s="96" t="s">
        <v>113</v>
      </c>
      <c r="D111" s="111">
        <v>3.75</v>
      </c>
      <c r="E111" s="120"/>
      <c r="F111" s="121"/>
      <c r="G111" s="112"/>
      <c r="H111" s="105"/>
    </row>
    <row r="112" spans="1:8">
      <c r="A112" s="95" t="s">
        <v>146</v>
      </c>
      <c r="B112" s="65" t="s">
        <v>147</v>
      </c>
      <c r="C112" s="96" t="s">
        <v>131</v>
      </c>
      <c r="D112" s="111">
        <v>3</v>
      </c>
      <c r="E112" s="120"/>
      <c r="F112" s="122"/>
      <c r="G112" s="123"/>
      <c r="H112" s="105"/>
    </row>
    <row r="113" spans="1:8">
      <c r="A113" s="124">
        <v>10.3</v>
      </c>
      <c r="B113" s="56" t="s">
        <v>148</v>
      </c>
      <c r="C113" s="96" t="s">
        <v>64</v>
      </c>
      <c r="D113" s="115">
        <v>2</v>
      </c>
      <c r="E113" s="125"/>
      <c r="F113" s="126"/>
      <c r="G113" s="126"/>
      <c r="H113" s="127"/>
    </row>
    <row r="114" spans="1:8" ht="30.95">
      <c r="A114" s="85">
        <v>10.4</v>
      </c>
      <c r="B114" s="75" t="s">
        <v>149</v>
      </c>
      <c r="C114" s="107" t="s">
        <v>64</v>
      </c>
      <c r="D114" s="128">
        <v>12</v>
      </c>
      <c r="E114" s="86"/>
      <c r="F114" s="86"/>
      <c r="G114" s="86"/>
      <c r="H114" s="79"/>
    </row>
    <row r="115" spans="1:8" ht="15" thickBot="1">
      <c r="A115" s="129">
        <v>10.5</v>
      </c>
      <c r="B115" s="130" t="s">
        <v>150</v>
      </c>
      <c r="C115" s="131" t="s">
        <v>64</v>
      </c>
      <c r="D115" s="132">
        <v>12</v>
      </c>
      <c r="E115" s="133"/>
      <c r="F115" s="133"/>
      <c r="G115" s="133"/>
      <c r="H115" s="134"/>
    </row>
    <row r="116" spans="1:8" ht="15.95" thickBot="1">
      <c r="A116" s="189" t="s">
        <v>151</v>
      </c>
      <c r="B116" s="190"/>
      <c r="C116" s="190"/>
      <c r="D116" s="190"/>
      <c r="E116" s="191"/>
      <c r="F116" s="170"/>
      <c r="G116" s="171"/>
      <c r="H116" s="172" t="s">
        <v>70</v>
      </c>
    </row>
    <row r="117" spans="1:8" ht="15.95" thickBot="1">
      <c r="A117" s="192"/>
      <c r="B117" s="192"/>
      <c r="C117" s="192"/>
      <c r="D117" s="192"/>
      <c r="E117" s="192"/>
      <c r="F117" s="192"/>
      <c r="G117" s="192"/>
      <c r="H117" s="192"/>
    </row>
    <row r="118" spans="1:8" ht="18.95" thickBot="1">
      <c r="A118" s="182" t="s">
        <v>152</v>
      </c>
      <c r="B118" s="183"/>
      <c r="C118" s="183"/>
      <c r="D118" s="183"/>
      <c r="E118" s="183"/>
      <c r="F118" s="183"/>
      <c r="G118" s="183"/>
      <c r="H118" s="184"/>
    </row>
    <row r="119" spans="1:8">
      <c r="A119" s="135" t="s">
        <v>153</v>
      </c>
      <c r="B119" s="136" t="s">
        <v>154</v>
      </c>
      <c r="C119" s="137"/>
      <c r="D119" s="138"/>
      <c r="E119" s="139"/>
      <c r="F119" s="137"/>
      <c r="G119" s="140"/>
      <c r="H119" s="141"/>
    </row>
    <row r="120" spans="1:8">
      <c r="A120" s="142">
        <v>1</v>
      </c>
      <c r="B120" s="116" t="s">
        <v>155</v>
      </c>
      <c r="C120" s="143"/>
      <c r="D120" s="144"/>
      <c r="E120" s="144"/>
      <c r="F120" s="143"/>
      <c r="G120" s="145"/>
      <c r="H120" s="101"/>
    </row>
    <row r="121" spans="1:8" ht="57.95">
      <c r="A121" s="106">
        <v>1.1000000000000001</v>
      </c>
      <c r="B121" s="146" t="s">
        <v>156</v>
      </c>
      <c r="C121" s="147"/>
      <c r="D121" s="148"/>
      <c r="E121" s="149"/>
      <c r="F121" s="147"/>
      <c r="G121" s="150"/>
      <c r="H121" s="110"/>
    </row>
    <row r="122" spans="1:8">
      <c r="A122" s="151"/>
      <c r="B122" s="116" t="s">
        <v>157</v>
      </c>
      <c r="C122" s="152"/>
      <c r="D122" s="111"/>
      <c r="E122" s="111"/>
      <c r="F122" s="152"/>
      <c r="G122" s="153"/>
      <c r="H122" s="105"/>
    </row>
    <row r="123" spans="1:8">
      <c r="A123" s="154"/>
      <c r="B123" s="155" t="s">
        <v>158</v>
      </c>
      <c r="C123" s="147" t="s">
        <v>159</v>
      </c>
      <c r="D123" s="148">
        <f>126-16</f>
        <v>110</v>
      </c>
      <c r="E123" s="148"/>
      <c r="F123" s="147"/>
      <c r="G123" s="150"/>
      <c r="H123" s="110"/>
    </row>
    <row r="124" spans="1:8">
      <c r="A124" s="151"/>
      <c r="B124" s="116" t="s">
        <v>160</v>
      </c>
      <c r="C124" s="152"/>
      <c r="D124" s="111"/>
      <c r="E124" s="111"/>
      <c r="F124" s="152"/>
      <c r="G124" s="153"/>
      <c r="H124" s="105"/>
    </row>
    <row r="125" spans="1:8" ht="29.1">
      <c r="A125" s="154"/>
      <c r="B125" s="146" t="s">
        <v>161</v>
      </c>
      <c r="C125" s="147" t="s">
        <v>159</v>
      </c>
      <c r="D125" s="148">
        <f>36-9</f>
        <v>27</v>
      </c>
      <c r="E125" s="148"/>
      <c r="F125" s="147"/>
      <c r="G125" s="150"/>
      <c r="H125" s="110"/>
    </row>
    <row r="126" spans="1:8">
      <c r="A126" s="151"/>
      <c r="B126" s="116" t="s">
        <v>162</v>
      </c>
      <c r="C126" s="152"/>
      <c r="D126" s="111"/>
      <c r="E126" s="111"/>
      <c r="F126" s="152"/>
      <c r="G126" s="153"/>
      <c r="H126" s="105"/>
    </row>
    <row r="127" spans="1:8">
      <c r="A127" s="135">
        <v>2</v>
      </c>
      <c r="B127" s="136" t="s">
        <v>163</v>
      </c>
      <c r="C127" s="137"/>
      <c r="D127" s="138"/>
      <c r="E127" s="138"/>
      <c r="F127" s="137"/>
      <c r="G127" s="140"/>
      <c r="H127" s="141"/>
    </row>
    <row r="128" spans="1:8" ht="43.5">
      <c r="A128" s="95">
        <v>2.1</v>
      </c>
      <c r="B128" s="156" t="s">
        <v>164</v>
      </c>
      <c r="C128" s="152"/>
      <c r="D128" s="111"/>
      <c r="E128" s="111"/>
      <c r="F128" s="152"/>
      <c r="G128" s="153"/>
      <c r="H128" s="105"/>
    </row>
    <row r="129" spans="1:8">
      <c r="A129" s="154"/>
      <c r="B129" s="155" t="s">
        <v>165</v>
      </c>
      <c r="C129" s="147"/>
      <c r="D129" s="148"/>
      <c r="E129" s="148"/>
      <c r="F129" s="147"/>
      <c r="G129" s="150"/>
      <c r="H129" s="110"/>
    </row>
    <row r="130" spans="1:8">
      <c r="A130" s="151"/>
      <c r="B130" s="120" t="s">
        <v>166</v>
      </c>
      <c r="C130" s="152" t="s">
        <v>167</v>
      </c>
      <c r="D130" s="111">
        <f>80-10</f>
        <v>70</v>
      </c>
      <c r="E130" s="111"/>
      <c r="F130" s="152"/>
      <c r="G130" s="153"/>
      <c r="H130" s="105"/>
    </row>
    <row r="131" spans="1:8">
      <c r="A131" s="154"/>
      <c r="B131" s="155" t="s">
        <v>168</v>
      </c>
      <c r="C131" s="147" t="s">
        <v>167</v>
      </c>
      <c r="D131" s="148">
        <v>5</v>
      </c>
      <c r="E131" s="148"/>
      <c r="F131" s="147"/>
      <c r="G131" s="150"/>
      <c r="H131" s="110"/>
    </row>
    <row r="132" spans="1:8">
      <c r="A132" s="151"/>
      <c r="B132" s="120" t="s">
        <v>169</v>
      </c>
      <c r="C132" s="152" t="s">
        <v>167</v>
      </c>
      <c r="D132" s="111">
        <v>5</v>
      </c>
      <c r="E132" s="111"/>
      <c r="F132" s="152"/>
      <c r="G132" s="153"/>
      <c r="H132" s="105"/>
    </row>
    <row r="133" spans="1:8">
      <c r="A133" s="154"/>
      <c r="B133" s="155" t="s">
        <v>170</v>
      </c>
      <c r="C133" s="147" t="s">
        <v>167</v>
      </c>
      <c r="D133" s="148">
        <v>28</v>
      </c>
      <c r="E133" s="149"/>
      <c r="F133" s="147"/>
      <c r="G133" s="150"/>
      <c r="H133" s="110"/>
    </row>
    <row r="134" spans="1:8">
      <c r="A134" s="151"/>
      <c r="B134" s="116" t="s">
        <v>162</v>
      </c>
      <c r="C134" s="152"/>
      <c r="D134" s="111"/>
      <c r="E134" s="111"/>
      <c r="F134" s="152"/>
      <c r="G134" s="153"/>
      <c r="H134" s="105"/>
    </row>
    <row r="135" spans="1:8">
      <c r="A135" s="135">
        <v>3</v>
      </c>
      <c r="B135" s="136" t="s">
        <v>171</v>
      </c>
      <c r="C135" s="147"/>
      <c r="D135" s="148"/>
      <c r="E135" s="148"/>
      <c r="F135" s="147"/>
      <c r="G135" s="150"/>
      <c r="H135" s="110"/>
    </row>
    <row r="136" spans="1:8" ht="29.1">
      <c r="A136" s="95">
        <v>3.1</v>
      </c>
      <c r="B136" s="156" t="s">
        <v>172</v>
      </c>
      <c r="C136" s="152"/>
      <c r="D136" s="111"/>
      <c r="E136" s="111"/>
      <c r="F136" s="152"/>
      <c r="G136" s="153"/>
      <c r="H136" s="105"/>
    </row>
    <row r="137" spans="1:8">
      <c r="A137" s="154"/>
      <c r="B137" s="155" t="s">
        <v>173</v>
      </c>
      <c r="C137" s="147"/>
      <c r="D137" s="148"/>
      <c r="E137" s="148"/>
      <c r="F137" s="147"/>
      <c r="G137" s="150"/>
      <c r="H137" s="110"/>
    </row>
    <row r="138" spans="1:8">
      <c r="A138" s="151"/>
      <c r="B138" s="120" t="s">
        <v>174</v>
      </c>
      <c r="C138" s="152" t="s">
        <v>167</v>
      </c>
      <c r="D138" s="111">
        <v>4</v>
      </c>
      <c r="E138" s="111"/>
      <c r="F138" s="152"/>
      <c r="G138" s="153"/>
      <c r="H138" s="105"/>
    </row>
    <row r="139" spans="1:8">
      <c r="A139" s="154"/>
      <c r="B139" s="155" t="s">
        <v>175</v>
      </c>
      <c r="C139" s="147" t="s">
        <v>167</v>
      </c>
      <c r="D139" s="148">
        <f>15-3</f>
        <v>12</v>
      </c>
      <c r="E139" s="148"/>
      <c r="F139" s="147"/>
      <c r="G139" s="150"/>
      <c r="H139" s="110"/>
    </row>
    <row r="140" spans="1:8">
      <c r="A140" s="151"/>
      <c r="B140" s="116" t="s">
        <v>162</v>
      </c>
      <c r="C140" s="152"/>
      <c r="D140" s="111"/>
      <c r="E140" s="111"/>
      <c r="F140" s="152"/>
      <c r="G140" s="153"/>
      <c r="H140" s="105"/>
    </row>
    <row r="141" spans="1:8">
      <c r="A141" s="135">
        <v>4</v>
      </c>
      <c r="B141" s="136" t="s">
        <v>176</v>
      </c>
      <c r="C141" s="147"/>
      <c r="D141" s="148"/>
      <c r="E141" s="148"/>
      <c r="F141" s="147"/>
      <c r="G141" s="150"/>
      <c r="H141" s="110"/>
    </row>
    <row r="142" spans="1:8" ht="43.5">
      <c r="A142" s="95">
        <v>4.0999999999999996</v>
      </c>
      <c r="B142" s="156" t="s">
        <v>177</v>
      </c>
      <c r="C142" s="152"/>
      <c r="D142" s="111"/>
      <c r="E142" s="111"/>
      <c r="F142" s="152"/>
      <c r="G142" s="153"/>
      <c r="H142" s="105"/>
    </row>
    <row r="143" spans="1:8">
      <c r="A143" s="154"/>
      <c r="B143" s="155" t="s">
        <v>178</v>
      </c>
      <c r="C143" s="147" t="s">
        <v>167</v>
      </c>
      <c r="D143" s="148">
        <v>12</v>
      </c>
      <c r="E143" s="148"/>
      <c r="F143" s="147"/>
      <c r="G143" s="150"/>
      <c r="H143" s="110"/>
    </row>
    <row r="144" spans="1:8">
      <c r="A144" s="151"/>
      <c r="B144" s="120" t="s">
        <v>179</v>
      </c>
      <c r="C144" s="152" t="s">
        <v>167</v>
      </c>
      <c r="D144" s="111">
        <v>4</v>
      </c>
      <c r="E144" s="111"/>
      <c r="F144" s="152"/>
      <c r="G144" s="153"/>
      <c r="H144" s="105"/>
    </row>
    <row r="145" spans="1:8">
      <c r="A145" s="154"/>
      <c r="B145" s="155" t="s">
        <v>180</v>
      </c>
      <c r="C145" s="147" t="s">
        <v>167</v>
      </c>
      <c r="D145" s="148">
        <v>10</v>
      </c>
      <c r="E145" s="148"/>
      <c r="F145" s="147"/>
      <c r="G145" s="150"/>
      <c r="H145" s="110"/>
    </row>
    <row r="146" spans="1:8">
      <c r="A146" s="151"/>
      <c r="B146" s="120" t="s">
        <v>181</v>
      </c>
      <c r="C146" s="152" t="s">
        <v>167</v>
      </c>
      <c r="D146" s="111">
        <f>36-6</f>
        <v>30</v>
      </c>
      <c r="E146" s="111"/>
      <c r="F146" s="152"/>
      <c r="G146" s="153"/>
      <c r="H146" s="105"/>
    </row>
    <row r="147" spans="1:8">
      <c r="A147" s="154"/>
      <c r="B147" s="155" t="s">
        <v>182</v>
      </c>
      <c r="C147" s="147" t="s">
        <v>167</v>
      </c>
      <c r="D147" s="148">
        <v>15</v>
      </c>
      <c r="E147" s="148"/>
      <c r="F147" s="147"/>
      <c r="G147" s="150"/>
      <c r="H147" s="110"/>
    </row>
    <row r="148" spans="1:8">
      <c r="A148" s="151"/>
      <c r="B148" s="120" t="s">
        <v>183</v>
      </c>
      <c r="C148" s="152" t="s">
        <v>167</v>
      </c>
      <c r="D148" s="111">
        <v>12</v>
      </c>
      <c r="E148" s="111"/>
      <c r="F148" s="152"/>
      <c r="G148" s="153"/>
      <c r="H148" s="105"/>
    </row>
    <row r="149" spans="1:8">
      <c r="A149" s="154"/>
      <c r="B149" s="136" t="s">
        <v>162</v>
      </c>
      <c r="C149" s="147"/>
      <c r="D149" s="148"/>
      <c r="E149" s="148"/>
      <c r="F149" s="147"/>
      <c r="G149" s="150"/>
      <c r="H149" s="110"/>
    </row>
    <row r="150" spans="1:8">
      <c r="A150" s="142">
        <v>5</v>
      </c>
      <c r="B150" s="116" t="s">
        <v>184</v>
      </c>
      <c r="C150" s="143"/>
      <c r="D150" s="144"/>
      <c r="E150" s="144"/>
      <c r="F150" s="143"/>
      <c r="G150" s="145"/>
      <c r="H150" s="101"/>
    </row>
    <row r="151" spans="1:8" ht="57.95">
      <c r="A151" s="106">
        <v>5.0999999999999996</v>
      </c>
      <c r="B151" s="48" t="s">
        <v>185</v>
      </c>
      <c r="C151" s="107"/>
      <c r="D151" s="108"/>
      <c r="E151" s="115"/>
      <c r="F151" s="107"/>
      <c r="G151" s="157"/>
      <c r="H151" s="158"/>
    </row>
    <row r="152" spans="1:8">
      <c r="A152" s="151"/>
      <c r="B152" s="120" t="s">
        <v>186</v>
      </c>
      <c r="C152" s="152"/>
      <c r="D152" s="111"/>
      <c r="E152" s="111"/>
      <c r="F152" s="152"/>
      <c r="G152" s="153"/>
      <c r="H152" s="105"/>
    </row>
    <row r="153" spans="1:8">
      <c r="A153" s="154"/>
      <c r="B153" s="155" t="s">
        <v>187</v>
      </c>
      <c r="C153" s="147" t="s">
        <v>188</v>
      </c>
      <c r="D153" s="148">
        <v>9</v>
      </c>
      <c r="E153" s="148"/>
      <c r="F153" s="147"/>
      <c r="G153" s="150"/>
      <c r="H153" s="110"/>
    </row>
    <row r="154" spans="1:8">
      <c r="A154" s="151"/>
      <c r="B154" s="120" t="s">
        <v>189</v>
      </c>
      <c r="C154" s="152" t="s">
        <v>188</v>
      </c>
      <c r="D154" s="111">
        <v>9</v>
      </c>
      <c r="E154" s="111"/>
      <c r="F154" s="152"/>
      <c r="G154" s="153"/>
      <c r="H154" s="105"/>
    </row>
    <row r="155" spans="1:8">
      <c r="A155" s="154"/>
      <c r="B155" s="155" t="s">
        <v>190</v>
      </c>
      <c r="C155" s="147" t="s">
        <v>188</v>
      </c>
      <c r="D155" s="148">
        <v>9</v>
      </c>
      <c r="E155" s="148"/>
      <c r="F155" s="147"/>
      <c r="G155" s="150"/>
      <c r="H155" s="110"/>
    </row>
    <row r="156" spans="1:8">
      <c r="A156" s="151"/>
      <c r="B156" s="116" t="s">
        <v>162</v>
      </c>
      <c r="C156" s="152"/>
      <c r="D156" s="111"/>
      <c r="E156" s="111"/>
      <c r="F156" s="152"/>
      <c r="G156" s="153"/>
      <c r="H156" s="105"/>
    </row>
    <row r="157" spans="1:8">
      <c r="A157" s="135">
        <v>6</v>
      </c>
      <c r="B157" s="136" t="s">
        <v>191</v>
      </c>
      <c r="C157" s="137"/>
      <c r="D157" s="138"/>
      <c r="E157" s="138"/>
      <c r="F157" s="137"/>
      <c r="G157" s="140"/>
      <c r="H157" s="141"/>
    </row>
    <row r="158" spans="1:8" ht="72.599999999999994">
      <c r="A158" s="95">
        <v>6.1</v>
      </c>
      <c r="B158" s="156" t="s">
        <v>192</v>
      </c>
      <c r="C158" s="152" t="s">
        <v>167</v>
      </c>
      <c r="D158" s="111">
        <v>1</v>
      </c>
      <c r="E158" s="111"/>
      <c r="F158" s="152"/>
      <c r="G158" s="153"/>
      <c r="H158" s="105"/>
    </row>
    <row r="159" spans="1:8">
      <c r="A159" s="154">
        <v>6.2</v>
      </c>
      <c r="B159" s="155" t="s">
        <v>193</v>
      </c>
      <c r="C159" s="147" t="s">
        <v>194</v>
      </c>
      <c r="D159" s="148">
        <v>20</v>
      </c>
      <c r="E159" s="148"/>
      <c r="F159" s="147"/>
      <c r="G159" s="150"/>
      <c r="H159" s="110"/>
    </row>
    <row r="160" spans="1:8">
      <c r="A160" s="151"/>
      <c r="B160" s="116" t="s">
        <v>162</v>
      </c>
      <c r="C160" s="152"/>
      <c r="D160" s="111"/>
      <c r="E160" s="111"/>
      <c r="F160" s="152"/>
      <c r="G160" s="153"/>
      <c r="H160" s="105"/>
    </row>
    <row r="161" spans="1:8">
      <c r="A161" s="135">
        <v>7</v>
      </c>
      <c r="B161" s="136" t="s">
        <v>195</v>
      </c>
      <c r="C161" s="147"/>
      <c r="D161" s="148"/>
      <c r="E161" s="148"/>
      <c r="F161" s="147"/>
      <c r="G161" s="150"/>
      <c r="H161" s="110"/>
    </row>
    <row r="162" spans="1:8" ht="101.45">
      <c r="A162" s="95"/>
      <c r="B162" s="42" t="s">
        <v>196</v>
      </c>
      <c r="C162" s="152"/>
      <c r="D162" s="111"/>
      <c r="E162" s="111"/>
      <c r="F162" s="152"/>
      <c r="G162" s="153"/>
      <c r="H162" s="105"/>
    </row>
    <row r="163" spans="1:8">
      <c r="A163" s="154"/>
      <c r="B163" s="155" t="s">
        <v>197</v>
      </c>
      <c r="C163" s="147"/>
      <c r="D163" s="148"/>
      <c r="E163" s="148"/>
      <c r="F163" s="147"/>
      <c r="G163" s="150"/>
      <c r="H163" s="110"/>
    </row>
    <row r="164" spans="1:8">
      <c r="A164" s="151"/>
      <c r="B164" s="120" t="s">
        <v>198</v>
      </c>
      <c r="C164" s="152"/>
      <c r="D164" s="111"/>
      <c r="E164" s="111"/>
      <c r="F164" s="152"/>
      <c r="G164" s="153"/>
      <c r="H164" s="105"/>
    </row>
    <row r="165" spans="1:8">
      <c r="A165" s="154">
        <v>7.1</v>
      </c>
      <c r="B165" s="155" t="s">
        <v>199</v>
      </c>
      <c r="C165" s="147" t="s">
        <v>167</v>
      </c>
      <c r="D165" s="148">
        <v>1</v>
      </c>
      <c r="E165" s="148"/>
      <c r="F165" s="147"/>
      <c r="G165" s="150"/>
      <c r="H165" s="110"/>
    </row>
    <row r="166" spans="1:8">
      <c r="A166" s="151">
        <v>7.2</v>
      </c>
      <c r="B166" s="120" t="s">
        <v>200</v>
      </c>
      <c r="C166" s="152" t="s">
        <v>167</v>
      </c>
      <c r="D166" s="111">
        <v>3</v>
      </c>
      <c r="E166" s="111"/>
      <c r="F166" s="152"/>
      <c r="G166" s="153"/>
      <c r="H166" s="105"/>
    </row>
    <row r="167" spans="1:8">
      <c r="A167" s="154"/>
      <c r="B167" s="136" t="s">
        <v>162</v>
      </c>
      <c r="C167" s="147"/>
      <c r="D167" s="148"/>
      <c r="E167" s="149"/>
      <c r="F167" s="147"/>
      <c r="G167" s="150"/>
      <c r="H167" s="110"/>
    </row>
    <row r="168" spans="1:8">
      <c r="A168" s="142">
        <v>8</v>
      </c>
      <c r="B168" s="159" t="s">
        <v>201</v>
      </c>
      <c r="C168" s="152"/>
      <c r="D168" s="111"/>
      <c r="E168" s="111"/>
      <c r="F168" s="152"/>
      <c r="G168" s="153"/>
      <c r="H168" s="105"/>
    </row>
    <row r="169" spans="1:8" ht="43.5">
      <c r="A169" s="106">
        <v>8.1</v>
      </c>
      <c r="B169" s="146" t="s">
        <v>202</v>
      </c>
      <c r="C169" s="147"/>
      <c r="D169" s="148"/>
      <c r="E169" s="148"/>
      <c r="F169" s="147"/>
      <c r="G169" s="150"/>
      <c r="H169" s="110"/>
    </row>
    <row r="170" spans="1:8" ht="29.1">
      <c r="A170" s="95" t="s">
        <v>203</v>
      </c>
      <c r="B170" s="156" t="s">
        <v>204</v>
      </c>
      <c r="C170" s="152" t="s">
        <v>159</v>
      </c>
      <c r="D170" s="111">
        <v>5</v>
      </c>
      <c r="E170" s="111"/>
      <c r="F170" s="152"/>
      <c r="G170" s="153"/>
      <c r="H170" s="105"/>
    </row>
    <row r="171" spans="1:8" ht="29.1">
      <c r="A171" s="106">
        <v>8.1999999999999993</v>
      </c>
      <c r="B171" s="146" t="s">
        <v>205</v>
      </c>
      <c r="C171" s="147"/>
      <c r="D171" s="148"/>
      <c r="E171" s="148"/>
      <c r="F171" s="147"/>
      <c r="G171" s="150"/>
      <c r="H171" s="110"/>
    </row>
    <row r="172" spans="1:8" ht="29.1">
      <c r="A172" s="151"/>
      <c r="B172" s="156" t="s">
        <v>206</v>
      </c>
      <c r="C172" s="152" t="s">
        <v>167</v>
      </c>
      <c r="D172" s="111">
        <v>1</v>
      </c>
      <c r="E172" s="111"/>
      <c r="F172" s="152"/>
      <c r="G172" s="153"/>
      <c r="H172" s="105"/>
    </row>
    <row r="173" spans="1:8" ht="29.1">
      <c r="A173" s="154"/>
      <c r="B173" s="146" t="s">
        <v>207</v>
      </c>
      <c r="C173" s="147" t="s">
        <v>167</v>
      </c>
      <c r="D173" s="148">
        <v>1</v>
      </c>
      <c r="E173" s="148"/>
      <c r="F173" s="147"/>
      <c r="G173" s="150"/>
      <c r="H173" s="110"/>
    </row>
    <row r="174" spans="1:8" ht="29.1">
      <c r="A174" s="151"/>
      <c r="B174" s="156" t="s">
        <v>208</v>
      </c>
      <c r="C174" s="152" t="s">
        <v>167</v>
      </c>
      <c r="D174" s="111">
        <v>1</v>
      </c>
      <c r="E174" s="111"/>
      <c r="F174" s="152"/>
      <c r="G174" s="153"/>
      <c r="H174" s="105"/>
    </row>
    <row r="175" spans="1:8" ht="43.5">
      <c r="A175" s="106">
        <v>8.3000000000000007</v>
      </c>
      <c r="B175" s="146" t="s">
        <v>209</v>
      </c>
      <c r="C175" s="147"/>
      <c r="D175" s="148"/>
      <c r="E175" s="148"/>
      <c r="F175" s="147"/>
      <c r="G175" s="150"/>
      <c r="H175" s="110"/>
    </row>
    <row r="176" spans="1:8">
      <c r="A176" s="151"/>
      <c r="B176" s="156" t="s">
        <v>210</v>
      </c>
      <c r="C176" s="152" t="s">
        <v>167</v>
      </c>
      <c r="D176" s="111">
        <v>7</v>
      </c>
      <c r="E176" s="111"/>
      <c r="F176" s="152"/>
      <c r="G176" s="153"/>
      <c r="H176" s="105"/>
    </row>
    <row r="177" spans="1:10">
      <c r="A177" s="151"/>
      <c r="B177" s="159" t="s">
        <v>162</v>
      </c>
      <c r="C177" s="152"/>
      <c r="D177" s="111"/>
      <c r="E177" s="111"/>
      <c r="F177" s="152"/>
      <c r="G177" s="153"/>
      <c r="H177" s="105"/>
    </row>
    <row r="178" spans="1:10" ht="15" thickBot="1">
      <c r="A178" s="135">
        <v>9</v>
      </c>
      <c r="B178" s="160" t="s">
        <v>211</v>
      </c>
      <c r="C178" s="147" t="s">
        <v>188</v>
      </c>
      <c r="D178" s="148">
        <v>4</v>
      </c>
      <c r="E178" s="161"/>
      <c r="F178" s="147"/>
      <c r="G178" s="150"/>
      <c r="H178" s="110"/>
    </row>
    <row r="179" spans="1:10" ht="15.95" thickBot="1">
      <c r="A179" s="179" t="s">
        <v>212</v>
      </c>
      <c r="B179" s="180"/>
      <c r="C179" s="180"/>
      <c r="D179" s="180"/>
      <c r="E179" s="180"/>
      <c r="F179" s="185"/>
      <c r="G179" s="162"/>
      <c r="H179" s="73" t="s">
        <v>70</v>
      </c>
    </row>
    <row r="180" spans="1:10" ht="15.95" thickBot="1">
      <c r="A180" s="193"/>
      <c r="B180" s="193"/>
      <c r="C180" s="193"/>
      <c r="D180" s="193"/>
      <c r="E180" s="193"/>
      <c r="F180" s="193"/>
      <c r="G180" s="193"/>
      <c r="H180" s="193"/>
    </row>
    <row r="181" spans="1:10" ht="15.95" thickBot="1">
      <c r="A181" s="179" t="s">
        <v>213</v>
      </c>
      <c r="B181" s="180"/>
      <c r="C181" s="180"/>
      <c r="D181" s="180"/>
      <c r="E181" s="180"/>
      <c r="F181" s="185"/>
      <c r="G181" s="162"/>
      <c r="H181" s="73" t="s">
        <v>70</v>
      </c>
      <c r="J181" s="163">
        <f>0.03*G181</f>
        <v>0</v>
      </c>
    </row>
    <row r="182" spans="1:10" ht="15.95" thickBot="1">
      <c r="A182" s="179" t="s">
        <v>214</v>
      </c>
      <c r="B182" s="180"/>
      <c r="C182" s="180"/>
      <c r="D182" s="180"/>
      <c r="E182" s="180"/>
      <c r="F182" s="185"/>
      <c r="G182" s="162"/>
      <c r="H182" s="73" t="s">
        <v>70</v>
      </c>
      <c r="J182" s="163">
        <f>0.02*G181</f>
        <v>0</v>
      </c>
    </row>
    <row r="183" spans="1:10" ht="17.45" thickBot="1">
      <c r="A183" s="186" t="s">
        <v>215</v>
      </c>
      <c r="B183" s="187"/>
      <c r="C183" s="187"/>
      <c r="D183" s="187"/>
      <c r="E183" s="187"/>
      <c r="F183" s="188"/>
      <c r="G183" s="168"/>
      <c r="H183" s="169" t="s">
        <v>70</v>
      </c>
    </row>
  </sheetData>
  <mergeCells count="14">
    <mergeCell ref="A56:H56"/>
    <mergeCell ref="A179:F179"/>
    <mergeCell ref="A181:F181"/>
    <mergeCell ref="A182:F182"/>
    <mergeCell ref="A183:F183"/>
    <mergeCell ref="A116:E116"/>
    <mergeCell ref="A117:H117"/>
    <mergeCell ref="A118:H118"/>
    <mergeCell ref="A180:H180"/>
    <mergeCell ref="A1:H1"/>
    <mergeCell ref="A2:H2"/>
    <mergeCell ref="A4:H4"/>
    <mergeCell ref="A54:E54"/>
    <mergeCell ref="A55:H55"/>
  </mergeCells>
  <pageMargins left="0.7" right="0.7" top="0.75" bottom="0.75" header="0.3" footer="0.3"/>
  <pageSetup scale="58" orientation="portrait" r:id="rId1"/>
  <rowBreaks count="3" manualBreakCount="3">
    <brk id="51" max="7" man="1"/>
    <brk id="97" max="7" man="1"/>
    <brk id="156" max="7"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Rupakheti Bharat Bhushan</dc:creator>
  <cp:keywords/>
  <dc:description/>
  <cp:lastModifiedBy/>
  <cp:revision/>
  <dcterms:created xsi:type="dcterms:W3CDTF">2023-05-18T08:00:52Z</dcterms:created>
  <dcterms:modified xsi:type="dcterms:W3CDTF">2023-05-18T09:07:58Z</dcterms:modified>
  <cp:category/>
  <cp:contentStatus/>
</cp:coreProperties>
</file>